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C5DD8A83012845C5B77055B426A7366E"/>
        <xdr:cNvPicPr>
          <a:picLocks noChangeAspect="1"/>
        </xdr:cNvPicPr>
      </xdr:nvPicPr>
      <xdr:blipFill>
        <a:blip r:embed="rId1"/>
        <a:stretch>
          <a:fillRect/>
        </a:stretch>
      </xdr:blipFill>
      <xdr:spPr>
        <a:xfrm>
          <a:off x="6303010" y="2602865"/>
          <a:ext cx="6781800" cy="3962400"/>
        </a:xfrm>
        <a:prstGeom prst="rect">
          <a:avLst/>
        </a:prstGeom>
        <a:noFill/>
        <a:ln w="9525">
          <a:noFill/>
        </a:ln>
      </xdr:spPr>
    </xdr:pic>
  </etc:cellImage>
  <etc:cellImage>
    <xdr:pic>
      <xdr:nvPicPr>
        <xdr:cNvPr id="3" name="ID_E6C1EE19A6FA47B8BEB73EB277344A29"/>
        <xdr:cNvPicPr>
          <a:picLocks noChangeAspect="1"/>
        </xdr:cNvPicPr>
      </xdr:nvPicPr>
      <xdr:blipFill>
        <a:blip r:embed="rId2"/>
        <a:stretch>
          <a:fillRect/>
        </a:stretch>
      </xdr:blipFill>
      <xdr:spPr>
        <a:xfrm>
          <a:off x="6289040" y="3714750"/>
          <a:ext cx="4848225" cy="2867025"/>
        </a:xfrm>
        <a:prstGeom prst="rect">
          <a:avLst/>
        </a:prstGeom>
        <a:noFill/>
        <a:ln w="9525">
          <a:noFill/>
        </a:ln>
      </xdr:spPr>
    </xdr:pic>
  </etc:cellImage>
  <etc:cellImage>
    <xdr:pic>
      <xdr:nvPicPr>
        <xdr:cNvPr id="4" name="ID_0D233FBDB26E438F8A8F9016B54FAF40"/>
        <xdr:cNvPicPr>
          <a:picLocks noChangeAspect="1"/>
        </xdr:cNvPicPr>
      </xdr:nvPicPr>
      <xdr:blipFill>
        <a:blip r:embed="rId3"/>
        <a:stretch>
          <a:fillRect/>
        </a:stretch>
      </xdr:blipFill>
      <xdr:spPr>
        <a:xfrm>
          <a:off x="6336665" y="4728845"/>
          <a:ext cx="5267325" cy="5238750"/>
        </a:xfrm>
        <a:prstGeom prst="rect">
          <a:avLst/>
        </a:prstGeom>
        <a:noFill/>
        <a:ln w="9525">
          <a:noFill/>
        </a:ln>
      </xdr:spPr>
    </xdr:pic>
  </etc:cellImage>
  <etc:cellImage>
    <xdr:pic>
      <xdr:nvPicPr>
        <xdr:cNvPr id="5" name="ID_507675FF9CEC4F41B225DC751B1AE221"/>
        <xdr:cNvPicPr>
          <a:picLocks noChangeAspect="1"/>
        </xdr:cNvPicPr>
      </xdr:nvPicPr>
      <xdr:blipFill>
        <a:blip r:embed="rId4"/>
        <a:stretch>
          <a:fillRect/>
        </a:stretch>
      </xdr:blipFill>
      <xdr:spPr>
        <a:xfrm>
          <a:off x="6284595" y="5906770"/>
          <a:ext cx="5248275" cy="4505325"/>
        </a:xfrm>
        <a:prstGeom prst="rect">
          <a:avLst/>
        </a:prstGeom>
        <a:noFill/>
        <a:ln w="9525">
          <a:noFill/>
        </a:ln>
      </xdr:spPr>
    </xdr:pic>
  </etc:cellImage>
  <etc:cellImage>
    <xdr:pic>
      <xdr:nvPicPr>
        <xdr:cNvPr id="6" name="ID_C89FD23C8FB54E16AA7A43D97E778AEE"/>
        <xdr:cNvPicPr>
          <a:picLocks noChangeAspect="1"/>
        </xdr:cNvPicPr>
      </xdr:nvPicPr>
      <xdr:blipFill>
        <a:blip r:embed="rId5"/>
        <a:stretch>
          <a:fillRect/>
        </a:stretch>
      </xdr:blipFill>
      <xdr:spPr>
        <a:xfrm>
          <a:off x="6302375" y="11837035"/>
          <a:ext cx="5819775" cy="5248275"/>
        </a:xfrm>
        <a:prstGeom prst="rect">
          <a:avLst/>
        </a:prstGeom>
        <a:noFill/>
        <a:ln w="9525">
          <a:noFill/>
        </a:ln>
      </xdr:spPr>
    </xdr:pic>
  </etc:cellImage>
  <etc:cellImage>
    <xdr:pic>
      <xdr:nvPicPr>
        <xdr:cNvPr id="7" name="ID_B5C0B9B8A2AA45D29284CFFA5E88EFCB"/>
        <xdr:cNvPicPr>
          <a:picLocks noChangeAspect="1"/>
        </xdr:cNvPicPr>
      </xdr:nvPicPr>
      <xdr:blipFill>
        <a:blip r:embed="rId6"/>
        <a:stretch>
          <a:fillRect/>
        </a:stretch>
      </xdr:blipFill>
      <xdr:spPr>
        <a:xfrm>
          <a:off x="6284595" y="17647920"/>
          <a:ext cx="5238750" cy="5172075"/>
        </a:xfrm>
        <a:prstGeom prst="rect">
          <a:avLst/>
        </a:prstGeom>
        <a:noFill/>
        <a:ln w="9525">
          <a:noFill/>
        </a:ln>
      </xdr:spPr>
    </xdr:pic>
  </etc:cellImage>
  <etc:cellImage>
    <xdr:pic>
      <xdr:nvPicPr>
        <xdr:cNvPr id="8" name="ID_7547EC737E7D4A59A3A4DD9CF42AF2FC"/>
        <xdr:cNvPicPr>
          <a:picLocks noChangeAspect="1"/>
        </xdr:cNvPicPr>
      </xdr:nvPicPr>
      <xdr:blipFill>
        <a:blip r:embed="rId7"/>
        <a:stretch>
          <a:fillRect/>
        </a:stretch>
      </xdr:blipFill>
      <xdr:spPr>
        <a:xfrm>
          <a:off x="6440805" y="20584795"/>
          <a:ext cx="5391150" cy="5248275"/>
        </a:xfrm>
        <a:prstGeom prst="rect">
          <a:avLst/>
        </a:prstGeom>
        <a:noFill/>
        <a:ln w="9525">
          <a:noFill/>
        </a:ln>
      </xdr:spPr>
    </xdr:pic>
  </etc:cellImage>
  <etc:cellImage>
    <xdr:pic>
      <xdr:nvPicPr>
        <xdr:cNvPr id="9" name="ID_BABBE36A5310410690D8DD3B2A16293C"/>
        <xdr:cNvPicPr>
          <a:picLocks noChangeAspect="1"/>
        </xdr:cNvPicPr>
      </xdr:nvPicPr>
      <xdr:blipFill>
        <a:blip r:embed="rId8"/>
        <a:stretch>
          <a:fillRect/>
        </a:stretch>
      </xdr:blipFill>
      <xdr:spPr>
        <a:xfrm>
          <a:off x="6319520" y="21610320"/>
          <a:ext cx="5181600" cy="4695825"/>
        </a:xfrm>
        <a:prstGeom prst="rect">
          <a:avLst/>
        </a:prstGeom>
        <a:noFill/>
        <a:ln w="9525">
          <a:noFill/>
        </a:ln>
      </xdr:spPr>
    </xdr:pic>
  </etc:cellImage>
  <etc:cellImage>
    <xdr:pic>
      <xdr:nvPicPr>
        <xdr:cNvPr id="10" name="ID_EBBB12C699034F72A71293E10E3357D1"/>
        <xdr:cNvPicPr>
          <a:picLocks noChangeAspect="1"/>
        </xdr:cNvPicPr>
      </xdr:nvPicPr>
      <xdr:blipFill>
        <a:blip r:embed="rId9"/>
        <a:stretch>
          <a:fillRect/>
        </a:stretch>
      </xdr:blipFill>
      <xdr:spPr>
        <a:xfrm>
          <a:off x="6318885" y="23169880"/>
          <a:ext cx="5486400" cy="5191125"/>
        </a:xfrm>
        <a:prstGeom prst="rect">
          <a:avLst/>
        </a:prstGeom>
        <a:noFill/>
        <a:ln w="9525">
          <a:noFill/>
        </a:ln>
      </xdr:spPr>
    </xdr:pic>
  </etc:cellImage>
  <etc:cellImage>
    <xdr:pic>
      <xdr:nvPicPr>
        <xdr:cNvPr id="11" name="ID_99B61DE9A01A460AA89AF2512100E771"/>
        <xdr:cNvPicPr>
          <a:picLocks noChangeAspect="1"/>
        </xdr:cNvPicPr>
      </xdr:nvPicPr>
      <xdr:blipFill>
        <a:blip r:embed="rId10"/>
        <a:stretch>
          <a:fillRect/>
        </a:stretch>
      </xdr:blipFill>
      <xdr:spPr>
        <a:xfrm>
          <a:off x="6752590" y="24423370"/>
          <a:ext cx="4562475" cy="5191125"/>
        </a:xfrm>
        <a:prstGeom prst="rect">
          <a:avLst/>
        </a:prstGeom>
        <a:noFill/>
        <a:ln w="9525">
          <a:noFill/>
        </a:ln>
      </xdr:spPr>
    </xdr:pic>
  </etc:cellImage>
  <etc:cellImage>
    <xdr:pic>
      <xdr:nvPicPr>
        <xdr:cNvPr id="12" name="ID_0F881F38028B446C91106213423CBEE0"/>
        <xdr:cNvPicPr>
          <a:picLocks noChangeAspect="1"/>
        </xdr:cNvPicPr>
      </xdr:nvPicPr>
      <xdr:blipFill>
        <a:blip r:embed="rId11"/>
        <a:stretch>
          <a:fillRect/>
        </a:stretch>
      </xdr:blipFill>
      <xdr:spPr>
        <a:xfrm>
          <a:off x="6683375" y="27577415"/>
          <a:ext cx="5219700" cy="4095750"/>
        </a:xfrm>
        <a:prstGeom prst="rect">
          <a:avLst/>
        </a:prstGeom>
        <a:noFill/>
        <a:ln w="9525">
          <a:noFill/>
        </a:ln>
      </xdr:spPr>
    </xdr:pic>
  </etc:cellImage>
  <etc:cellImage>
    <xdr:pic>
      <xdr:nvPicPr>
        <xdr:cNvPr id="13" name="ID_54F4DD53270B42248DDB9B4F4FA66B3D"/>
        <xdr:cNvPicPr>
          <a:picLocks noChangeAspect="1"/>
        </xdr:cNvPicPr>
      </xdr:nvPicPr>
      <xdr:blipFill>
        <a:blip r:embed="rId12"/>
        <a:stretch>
          <a:fillRect/>
        </a:stretch>
      </xdr:blipFill>
      <xdr:spPr>
        <a:xfrm>
          <a:off x="7628890" y="29038550"/>
          <a:ext cx="3457575" cy="3590925"/>
        </a:xfrm>
        <a:prstGeom prst="rect">
          <a:avLst/>
        </a:prstGeom>
        <a:noFill/>
        <a:ln w="9525">
          <a:noFill/>
        </a:ln>
      </xdr:spPr>
    </xdr:pic>
  </etc:cellImage>
  <etc:cellImage>
    <xdr:pic>
      <xdr:nvPicPr>
        <xdr:cNvPr id="14" name="ID_7372C035513445AFB29967E1894A681C"/>
        <xdr:cNvPicPr>
          <a:picLocks noChangeAspect="1"/>
        </xdr:cNvPicPr>
      </xdr:nvPicPr>
      <xdr:blipFill>
        <a:blip r:embed="rId13"/>
        <a:stretch>
          <a:fillRect/>
        </a:stretch>
      </xdr:blipFill>
      <xdr:spPr>
        <a:xfrm>
          <a:off x="7714615" y="30474920"/>
          <a:ext cx="3943350" cy="3533775"/>
        </a:xfrm>
        <a:prstGeom prst="rect">
          <a:avLst/>
        </a:prstGeom>
        <a:noFill/>
        <a:ln w="9525">
          <a:noFill/>
        </a:ln>
      </xdr:spPr>
    </xdr:pic>
  </etc:cellImage>
  <etc:cellImage>
    <xdr:pic>
      <xdr:nvPicPr>
        <xdr:cNvPr id="15" name="ID_EA7D829CBBD142B4AFBF8739F50B027F"/>
        <xdr:cNvPicPr>
          <a:picLocks noChangeAspect="1"/>
        </xdr:cNvPicPr>
      </xdr:nvPicPr>
      <xdr:blipFill>
        <a:blip r:embed="rId14"/>
        <a:stretch>
          <a:fillRect/>
        </a:stretch>
      </xdr:blipFill>
      <xdr:spPr>
        <a:xfrm>
          <a:off x="7715250" y="31736030"/>
          <a:ext cx="4010025" cy="3667125"/>
        </a:xfrm>
        <a:prstGeom prst="rect">
          <a:avLst/>
        </a:prstGeom>
        <a:noFill/>
        <a:ln w="9525">
          <a:noFill/>
        </a:ln>
      </xdr:spPr>
    </xdr:pic>
  </etc:cellImage>
  <etc:cellImage>
    <xdr:pic>
      <xdr:nvPicPr>
        <xdr:cNvPr id="16" name="ID_C1F1BECC46FE42E6A8E4AD6A72B91D23"/>
        <xdr:cNvPicPr>
          <a:picLocks noChangeAspect="1"/>
        </xdr:cNvPicPr>
      </xdr:nvPicPr>
      <xdr:blipFill>
        <a:blip r:embed="rId15"/>
        <a:stretch>
          <a:fillRect/>
        </a:stretch>
      </xdr:blipFill>
      <xdr:spPr>
        <a:xfrm>
          <a:off x="7698105" y="33075245"/>
          <a:ext cx="3933825" cy="2571750"/>
        </a:xfrm>
        <a:prstGeom prst="rect">
          <a:avLst/>
        </a:prstGeom>
        <a:noFill/>
        <a:ln w="9525">
          <a:noFill/>
        </a:ln>
      </xdr:spPr>
    </xdr:pic>
  </etc:cellImage>
  <etc:cellImage>
    <xdr:pic>
      <xdr:nvPicPr>
        <xdr:cNvPr id="17" name="ID_7DBC4A07984745E6899E89A1DAE3AB18"/>
        <xdr:cNvPicPr>
          <a:picLocks noChangeAspect="1"/>
        </xdr:cNvPicPr>
      </xdr:nvPicPr>
      <xdr:blipFill>
        <a:blip r:embed="rId16"/>
        <a:stretch>
          <a:fillRect/>
        </a:stretch>
      </xdr:blipFill>
      <xdr:spPr>
        <a:xfrm>
          <a:off x="7639685" y="34405570"/>
          <a:ext cx="5067300" cy="4219575"/>
        </a:xfrm>
        <a:prstGeom prst="rect">
          <a:avLst/>
        </a:prstGeom>
        <a:noFill/>
        <a:ln w="9525">
          <a:noFill/>
        </a:ln>
      </xdr:spPr>
    </xdr:pic>
  </etc:cellImage>
  <etc:cellImage>
    <xdr:pic>
      <xdr:nvPicPr>
        <xdr:cNvPr id="18" name="ID_8CD06F74B81C4DE7A68AC4D70F8A49D5"/>
        <xdr:cNvPicPr>
          <a:picLocks noChangeAspect="1"/>
        </xdr:cNvPicPr>
      </xdr:nvPicPr>
      <xdr:blipFill>
        <a:blip r:embed="rId17"/>
        <a:stretch>
          <a:fillRect/>
        </a:stretch>
      </xdr:blipFill>
      <xdr:spPr>
        <a:xfrm>
          <a:off x="7732395" y="36050855"/>
          <a:ext cx="4067175" cy="4295775"/>
        </a:xfrm>
        <a:prstGeom prst="rect">
          <a:avLst/>
        </a:prstGeom>
        <a:noFill/>
        <a:ln w="9525">
          <a:noFill/>
        </a:ln>
      </xdr:spPr>
    </xdr:pic>
  </etc:cellImage>
  <etc:cellImage>
    <xdr:pic>
      <xdr:nvPicPr>
        <xdr:cNvPr id="19" name="ID_DD4D4A313339440C8E4FC2A801B5B15B"/>
        <xdr:cNvPicPr>
          <a:picLocks noChangeAspect="1"/>
        </xdr:cNvPicPr>
      </xdr:nvPicPr>
      <xdr:blipFill>
        <a:blip r:embed="rId18"/>
        <a:stretch>
          <a:fillRect/>
        </a:stretch>
      </xdr:blipFill>
      <xdr:spPr>
        <a:xfrm>
          <a:off x="7715250" y="37447220"/>
          <a:ext cx="4295775" cy="2514600"/>
        </a:xfrm>
        <a:prstGeom prst="rect">
          <a:avLst/>
        </a:prstGeom>
        <a:noFill/>
        <a:ln w="9525">
          <a:noFill/>
        </a:ln>
      </xdr:spPr>
    </xdr:pic>
  </etc:cellImage>
  <etc:cellImage>
    <xdr:pic>
      <xdr:nvPicPr>
        <xdr:cNvPr id="20" name="ID_8019EF825E69437393D87EF8FDCCDC49"/>
        <xdr:cNvPicPr>
          <a:picLocks noChangeAspect="1"/>
        </xdr:cNvPicPr>
      </xdr:nvPicPr>
      <xdr:blipFill>
        <a:blip r:embed="rId19"/>
        <a:stretch>
          <a:fillRect/>
        </a:stretch>
      </xdr:blipFill>
      <xdr:spPr>
        <a:xfrm>
          <a:off x="7611110" y="38493700"/>
          <a:ext cx="3105150" cy="3152775"/>
        </a:xfrm>
        <a:prstGeom prst="rect">
          <a:avLst/>
        </a:prstGeom>
        <a:noFill/>
        <a:ln w="9525">
          <a:noFill/>
        </a:ln>
      </xdr:spPr>
    </xdr:pic>
  </etc:cellImage>
  <etc:cellImage>
    <xdr:pic>
      <xdr:nvPicPr>
        <xdr:cNvPr id="21" name="ID_94FD8245E5AF434397AAF12F700CCE2C"/>
        <xdr:cNvPicPr>
          <a:picLocks noChangeAspect="1"/>
        </xdr:cNvPicPr>
      </xdr:nvPicPr>
      <xdr:blipFill>
        <a:blip r:embed="rId20"/>
        <a:stretch>
          <a:fillRect/>
        </a:stretch>
      </xdr:blipFill>
      <xdr:spPr>
        <a:xfrm>
          <a:off x="7749540" y="39965630"/>
          <a:ext cx="3705225" cy="5057775"/>
        </a:xfrm>
        <a:prstGeom prst="rect">
          <a:avLst/>
        </a:prstGeom>
        <a:noFill/>
        <a:ln w="9525">
          <a:noFill/>
        </a:ln>
      </xdr:spPr>
    </xdr:pic>
  </etc:cellImage>
  <etc:cellImage>
    <xdr:pic>
      <xdr:nvPicPr>
        <xdr:cNvPr id="22" name="ID_C0AABDA462884C4E8B2FCE8B982F3665"/>
        <xdr:cNvPicPr>
          <a:picLocks noChangeAspect="1"/>
        </xdr:cNvPicPr>
      </xdr:nvPicPr>
      <xdr:blipFill>
        <a:blip r:embed="rId21"/>
        <a:stretch>
          <a:fillRect/>
        </a:stretch>
      </xdr:blipFill>
      <xdr:spPr>
        <a:xfrm>
          <a:off x="7577455" y="41281350"/>
          <a:ext cx="3543300" cy="4352925"/>
        </a:xfrm>
        <a:prstGeom prst="rect">
          <a:avLst/>
        </a:prstGeom>
        <a:noFill/>
        <a:ln w="9525">
          <a:noFill/>
        </a:ln>
      </xdr:spPr>
    </xdr:pic>
  </etc:cellImage>
  <etc:cellImage>
    <xdr:pic>
      <xdr:nvPicPr>
        <xdr:cNvPr id="23" name="ID_E657154024CB45E68990FF21CA19C62F"/>
        <xdr:cNvPicPr>
          <a:picLocks noChangeAspect="1"/>
        </xdr:cNvPicPr>
      </xdr:nvPicPr>
      <xdr:blipFill>
        <a:blip r:embed="rId22"/>
        <a:stretch>
          <a:fillRect/>
        </a:stretch>
      </xdr:blipFill>
      <xdr:spPr>
        <a:xfrm>
          <a:off x="7767320" y="42776775"/>
          <a:ext cx="5153025" cy="3448050"/>
        </a:xfrm>
        <a:prstGeom prst="rect">
          <a:avLst/>
        </a:prstGeom>
        <a:noFill/>
        <a:ln w="9525">
          <a:noFill/>
        </a:ln>
      </xdr:spPr>
    </xdr:pic>
  </etc:cellImage>
  <etc:cellImage>
    <xdr:pic>
      <xdr:nvPicPr>
        <xdr:cNvPr id="25" name="ID_A9418ECA9C3741F8B740B26BFAC090D7"/>
        <xdr:cNvPicPr>
          <a:picLocks noChangeAspect="1"/>
        </xdr:cNvPicPr>
      </xdr:nvPicPr>
      <xdr:blipFill>
        <a:blip r:embed="rId23"/>
        <a:stretch>
          <a:fillRect/>
        </a:stretch>
      </xdr:blipFill>
      <xdr:spPr>
        <a:xfrm>
          <a:off x="7646035" y="44021375"/>
          <a:ext cx="3009900" cy="3400425"/>
        </a:xfrm>
        <a:prstGeom prst="rect">
          <a:avLst/>
        </a:prstGeom>
        <a:noFill/>
        <a:ln w="9525">
          <a:noFill/>
        </a:ln>
      </xdr:spPr>
    </xdr:pic>
  </etc:cellImage>
  <etc:cellImage>
    <xdr:pic>
      <xdr:nvPicPr>
        <xdr:cNvPr id="26" name="ID_0CC0B8159F104CC695D220C6E446098F"/>
        <xdr:cNvPicPr>
          <a:picLocks noChangeAspect="1"/>
        </xdr:cNvPicPr>
      </xdr:nvPicPr>
      <xdr:blipFill>
        <a:blip r:embed="rId24"/>
        <a:stretch>
          <a:fillRect/>
        </a:stretch>
      </xdr:blipFill>
      <xdr:spPr>
        <a:xfrm>
          <a:off x="7784465" y="45349795"/>
          <a:ext cx="5153025" cy="5181600"/>
        </a:xfrm>
        <a:prstGeom prst="rect">
          <a:avLst/>
        </a:prstGeom>
        <a:noFill/>
        <a:ln w="9525">
          <a:noFill/>
        </a:ln>
      </xdr:spPr>
    </xdr:pic>
  </etc:cellImage>
  <etc:cellImage>
    <xdr:pic>
      <xdr:nvPicPr>
        <xdr:cNvPr id="27" name="ID_75441B0C5AE846CA95962BCD3A0FE210"/>
        <xdr:cNvPicPr>
          <a:picLocks noChangeAspect="1"/>
        </xdr:cNvPicPr>
      </xdr:nvPicPr>
      <xdr:blipFill>
        <a:blip r:embed="rId25"/>
        <a:stretch>
          <a:fillRect/>
        </a:stretch>
      </xdr:blipFill>
      <xdr:spPr>
        <a:xfrm>
          <a:off x="7593965" y="46793785"/>
          <a:ext cx="5305425" cy="3762375"/>
        </a:xfrm>
        <a:prstGeom prst="rect">
          <a:avLst/>
        </a:prstGeom>
        <a:noFill/>
        <a:ln w="9525">
          <a:noFill/>
        </a:ln>
      </xdr:spPr>
    </xdr:pic>
  </etc:cellImage>
  <etc:cellImage>
    <xdr:pic>
      <xdr:nvPicPr>
        <xdr:cNvPr id="28" name="ID_F5D81CAFF5134BD08F1CAD00E9C32780"/>
        <xdr:cNvPicPr>
          <a:picLocks noChangeAspect="1"/>
        </xdr:cNvPicPr>
      </xdr:nvPicPr>
      <xdr:blipFill>
        <a:blip r:embed="rId26"/>
        <a:stretch>
          <a:fillRect/>
        </a:stretch>
      </xdr:blipFill>
      <xdr:spPr>
        <a:xfrm>
          <a:off x="7628255" y="48326675"/>
          <a:ext cx="2400300" cy="1962150"/>
        </a:xfrm>
        <a:prstGeom prst="rect">
          <a:avLst/>
        </a:prstGeom>
        <a:noFill/>
        <a:ln w="9525">
          <a:noFill/>
        </a:ln>
      </xdr:spPr>
    </xdr:pic>
  </etc:cellImage>
  <etc:cellImage>
    <xdr:pic>
      <xdr:nvPicPr>
        <xdr:cNvPr id="29" name="ID_1C006ED3B3D446D4B5C2573AC4938CF1"/>
        <xdr:cNvPicPr>
          <a:picLocks noChangeAspect="1"/>
        </xdr:cNvPicPr>
      </xdr:nvPicPr>
      <xdr:blipFill>
        <a:blip r:embed="rId27"/>
        <a:stretch>
          <a:fillRect/>
        </a:stretch>
      </xdr:blipFill>
      <xdr:spPr>
        <a:xfrm>
          <a:off x="7646035" y="49859565"/>
          <a:ext cx="4324350" cy="3314700"/>
        </a:xfrm>
        <a:prstGeom prst="rect">
          <a:avLst/>
        </a:prstGeom>
        <a:noFill/>
        <a:ln w="9525">
          <a:noFill/>
        </a:ln>
      </xdr:spPr>
    </xdr:pic>
  </etc:cellImage>
  <etc:cellImage>
    <xdr:pic>
      <xdr:nvPicPr>
        <xdr:cNvPr id="30" name="ID_A8C8261A42EE4847B1F5435149219514"/>
        <xdr:cNvPicPr>
          <a:picLocks noChangeAspect="1"/>
        </xdr:cNvPicPr>
      </xdr:nvPicPr>
      <xdr:blipFill>
        <a:blip r:embed="rId28"/>
        <a:stretch>
          <a:fillRect/>
        </a:stretch>
      </xdr:blipFill>
      <xdr:spPr>
        <a:xfrm>
          <a:off x="7715250" y="52652930"/>
          <a:ext cx="3086100" cy="1971675"/>
        </a:xfrm>
        <a:prstGeom prst="rect">
          <a:avLst/>
        </a:prstGeom>
        <a:noFill/>
        <a:ln w="9525">
          <a:noFill/>
        </a:ln>
      </xdr:spPr>
    </xdr:pic>
  </etc:cellImage>
  <etc:cellImage>
    <xdr:pic>
      <xdr:nvPicPr>
        <xdr:cNvPr id="31" name="ID_5EECF59B996D40C399C43DBD00F8DB91"/>
        <xdr:cNvPicPr>
          <a:picLocks noChangeAspect="1"/>
        </xdr:cNvPicPr>
      </xdr:nvPicPr>
      <xdr:blipFill>
        <a:blip r:embed="rId29"/>
        <a:stretch>
          <a:fillRect/>
        </a:stretch>
      </xdr:blipFill>
      <xdr:spPr>
        <a:xfrm>
          <a:off x="7663180" y="54099460"/>
          <a:ext cx="4276725" cy="3457575"/>
        </a:xfrm>
        <a:prstGeom prst="rect">
          <a:avLst/>
        </a:prstGeom>
        <a:noFill/>
        <a:ln w="9525">
          <a:noFill/>
        </a:ln>
      </xdr:spPr>
    </xdr:pic>
  </etc:cellImage>
  <etc:cellImage>
    <xdr:pic>
      <xdr:nvPicPr>
        <xdr:cNvPr id="32" name="ID_272952D2C28B4FFBB07A1F36599E9FA9"/>
        <xdr:cNvPicPr>
          <a:picLocks noChangeAspect="1"/>
        </xdr:cNvPicPr>
      </xdr:nvPicPr>
      <xdr:blipFill>
        <a:blip r:embed="rId30"/>
        <a:stretch>
          <a:fillRect/>
        </a:stretch>
      </xdr:blipFill>
      <xdr:spPr>
        <a:xfrm>
          <a:off x="7749540" y="54778275"/>
          <a:ext cx="4543425" cy="2562225"/>
        </a:xfrm>
        <a:prstGeom prst="rect">
          <a:avLst/>
        </a:prstGeom>
        <a:noFill/>
        <a:ln w="9525">
          <a:noFill/>
        </a:ln>
      </xdr:spPr>
    </xdr:pic>
  </etc:cellImage>
  <etc:cellImage>
    <xdr:pic>
      <xdr:nvPicPr>
        <xdr:cNvPr id="33" name="ID_F410D514D4DB4198B4B62F551ACF9100"/>
        <xdr:cNvPicPr>
          <a:picLocks noChangeAspect="1"/>
        </xdr:cNvPicPr>
      </xdr:nvPicPr>
      <xdr:blipFill>
        <a:blip r:embed="rId31"/>
        <a:stretch>
          <a:fillRect/>
        </a:stretch>
      </xdr:blipFill>
      <xdr:spPr>
        <a:xfrm>
          <a:off x="7646035" y="56199405"/>
          <a:ext cx="5067300" cy="4667250"/>
        </a:xfrm>
        <a:prstGeom prst="rect">
          <a:avLst/>
        </a:prstGeom>
        <a:noFill/>
        <a:ln w="9525">
          <a:noFill/>
        </a:ln>
      </xdr:spPr>
    </xdr:pic>
  </etc:cellImage>
  <etc:cellImage>
    <xdr:pic>
      <xdr:nvPicPr>
        <xdr:cNvPr id="34" name="ID_C77F66AF9234466FBE70F7203A9CDEC8"/>
        <xdr:cNvPicPr>
          <a:picLocks noChangeAspect="1"/>
        </xdr:cNvPicPr>
      </xdr:nvPicPr>
      <xdr:blipFill>
        <a:blip r:embed="rId32"/>
        <a:stretch>
          <a:fillRect/>
        </a:stretch>
      </xdr:blipFill>
      <xdr:spPr>
        <a:xfrm>
          <a:off x="7628890" y="57682130"/>
          <a:ext cx="4476750" cy="4276725"/>
        </a:xfrm>
        <a:prstGeom prst="rect">
          <a:avLst/>
        </a:prstGeom>
        <a:noFill/>
        <a:ln w="9525">
          <a:noFill/>
        </a:ln>
      </xdr:spPr>
    </xdr:pic>
  </etc:cellImage>
  <etc:cellImage>
    <xdr:pic>
      <xdr:nvPicPr>
        <xdr:cNvPr id="35" name="ID_538AE4A2392948EBB27F7034829719B2"/>
        <xdr:cNvPicPr>
          <a:picLocks noChangeAspect="1"/>
        </xdr:cNvPicPr>
      </xdr:nvPicPr>
      <xdr:blipFill>
        <a:blip r:embed="rId33"/>
        <a:stretch>
          <a:fillRect/>
        </a:stretch>
      </xdr:blipFill>
      <xdr:spPr>
        <a:xfrm>
          <a:off x="7715250" y="59218195"/>
          <a:ext cx="2847975" cy="1905000"/>
        </a:xfrm>
        <a:prstGeom prst="rect">
          <a:avLst/>
        </a:prstGeom>
        <a:noFill/>
        <a:ln w="9525">
          <a:noFill/>
        </a:ln>
      </xdr:spPr>
    </xdr:pic>
  </etc:cellImage>
  <etc:cellImage>
    <xdr:pic>
      <xdr:nvPicPr>
        <xdr:cNvPr id="36" name="ID_9ACD3AE9F386487880D10ACF68BE9882"/>
        <xdr:cNvPicPr>
          <a:picLocks noChangeAspect="1"/>
        </xdr:cNvPicPr>
      </xdr:nvPicPr>
      <xdr:blipFill>
        <a:blip r:embed="rId34"/>
        <a:stretch>
          <a:fillRect/>
        </a:stretch>
      </xdr:blipFill>
      <xdr:spPr>
        <a:xfrm>
          <a:off x="7611745" y="60488830"/>
          <a:ext cx="1857375" cy="2371725"/>
        </a:xfrm>
        <a:prstGeom prst="rect">
          <a:avLst/>
        </a:prstGeom>
        <a:noFill/>
        <a:ln w="9525">
          <a:noFill/>
        </a:ln>
      </xdr:spPr>
    </xdr:pic>
  </etc:cellImage>
  <etc:cellImage>
    <xdr:pic>
      <xdr:nvPicPr>
        <xdr:cNvPr id="37" name="ID_72E4FB26F0D442A0BD39E16E8FC781F5"/>
        <xdr:cNvPicPr>
          <a:picLocks noChangeAspect="1"/>
        </xdr:cNvPicPr>
      </xdr:nvPicPr>
      <xdr:blipFill>
        <a:blip r:embed="rId35"/>
        <a:stretch>
          <a:fillRect/>
        </a:stretch>
      </xdr:blipFill>
      <xdr:spPr>
        <a:xfrm>
          <a:off x="7646035" y="62151895"/>
          <a:ext cx="5524500" cy="4410075"/>
        </a:xfrm>
        <a:prstGeom prst="rect">
          <a:avLst/>
        </a:prstGeom>
        <a:noFill/>
        <a:ln w="9525">
          <a:noFill/>
        </a:ln>
      </xdr:spPr>
    </xdr:pic>
  </etc:cellImage>
  <etc:cellImage>
    <xdr:pic>
      <xdr:nvPicPr>
        <xdr:cNvPr id="24" name="ID_536AE1574ED0422695D1CC2A9465DDB8"/>
        <xdr:cNvPicPr>
          <a:picLocks noChangeAspect="1"/>
        </xdr:cNvPicPr>
      </xdr:nvPicPr>
      <xdr:blipFill>
        <a:blip r:embed="rId36"/>
        <a:stretch>
          <a:fillRect/>
        </a:stretch>
      </xdr:blipFill>
      <xdr:spPr>
        <a:xfrm>
          <a:off x="7646035" y="63443485"/>
          <a:ext cx="5381625" cy="3552825"/>
        </a:xfrm>
        <a:prstGeom prst="rect">
          <a:avLst/>
        </a:prstGeom>
        <a:noFill/>
        <a:ln w="9525">
          <a:noFill/>
        </a:ln>
      </xdr:spPr>
    </xdr:pic>
  </etc:cellImage>
  <etc:cellImage>
    <xdr:pic>
      <xdr:nvPicPr>
        <xdr:cNvPr id="39" name="ID_035AE4D16F994611B943DADD798F8424"/>
        <xdr:cNvPicPr>
          <a:picLocks noChangeAspect="1"/>
        </xdr:cNvPicPr>
      </xdr:nvPicPr>
      <xdr:blipFill>
        <a:blip r:embed="rId37"/>
        <a:stretch>
          <a:fillRect/>
        </a:stretch>
      </xdr:blipFill>
      <xdr:spPr>
        <a:xfrm>
          <a:off x="7697470" y="65098295"/>
          <a:ext cx="5886450" cy="5495925"/>
        </a:xfrm>
        <a:prstGeom prst="rect">
          <a:avLst/>
        </a:prstGeom>
        <a:noFill/>
        <a:ln w="9525">
          <a:noFill/>
        </a:ln>
      </xdr:spPr>
    </xdr:pic>
  </etc:cellImage>
  <etc:cellImage>
    <xdr:pic>
      <xdr:nvPicPr>
        <xdr:cNvPr id="40" name="ID_E6A94518772748999364642C496FF4B2"/>
        <xdr:cNvPicPr>
          <a:picLocks noChangeAspect="1"/>
        </xdr:cNvPicPr>
      </xdr:nvPicPr>
      <xdr:blipFill>
        <a:blip r:embed="rId38"/>
        <a:stretch>
          <a:fillRect/>
        </a:stretch>
      </xdr:blipFill>
      <xdr:spPr>
        <a:xfrm>
          <a:off x="7611745" y="66561335"/>
          <a:ext cx="2505075" cy="3028950"/>
        </a:xfrm>
        <a:prstGeom prst="rect">
          <a:avLst/>
        </a:prstGeom>
        <a:noFill/>
        <a:ln w="9525">
          <a:noFill/>
        </a:ln>
      </xdr:spPr>
    </xdr:pic>
  </etc:cellImage>
  <etc:cellImage>
    <xdr:pic>
      <xdr:nvPicPr>
        <xdr:cNvPr id="41" name="ID_3DDD7D332D444AF6B5665786CE88C1A1"/>
        <xdr:cNvPicPr>
          <a:picLocks noChangeAspect="1"/>
        </xdr:cNvPicPr>
      </xdr:nvPicPr>
      <xdr:blipFill>
        <a:blip r:embed="rId39"/>
        <a:stretch>
          <a:fillRect/>
        </a:stretch>
      </xdr:blipFill>
      <xdr:spPr>
        <a:xfrm>
          <a:off x="7594600" y="73950195"/>
          <a:ext cx="1952625" cy="3438525"/>
        </a:xfrm>
        <a:prstGeom prst="rect">
          <a:avLst/>
        </a:prstGeom>
        <a:noFill/>
        <a:ln w="9525">
          <a:noFill/>
        </a:ln>
      </xdr:spPr>
    </xdr:pic>
  </etc:cellImage>
  <etc:cellImage>
    <xdr:pic>
      <xdr:nvPicPr>
        <xdr:cNvPr id="42" name="ID_B9995DCD6A084FEA91BF1C5CE85F6DC3"/>
        <xdr:cNvPicPr>
          <a:picLocks noChangeAspect="1"/>
        </xdr:cNvPicPr>
      </xdr:nvPicPr>
      <xdr:blipFill>
        <a:blip r:embed="rId40"/>
        <a:stretch>
          <a:fillRect/>
        </a:stretch>
      </xdr:blipFill>
      <xdr:spPr>
        <a:xfrm>
          <a:off x="7801610" y="80031590"/>
          <a:ext cx="2847975" cy="2286000"/>
        </a:xfrm>
        <a:prstGeom prst="rect">
          <a:avLst/>
        </a:prstGeom>
        <a:noFill/>
        <a:ln w="9525">
          <a:noFill/>
        </a:ln>
      </xdr:spPr>
    </xdr:pic>
  </etc:cellImage>
  <etc:cellImage>
    <xdr:pic>
      <xdr:nvPicPr>
        <xdr:cNvPr id="43" name="ID_F7003CFC34EE4D74A4A6CE3B8BB853AB"/>
        <xdr:cNvPicPr>
          <a:picLocks noChangeAspect="1"/>
        </xdr:cNvPicPr>
      </xdr:nvPicPr>
      <xdr:blipFill>
        <a:blip r:embed="rId41"/>
        <a:stretch>
          <a:fillRect/>
        </a:stretch>
      </xdr:blipFill>
      <xdr:spPr>
        <a:xfrm>
          <a:off x="7680960" y="81194275"/>
          <a:ext cx="1581150" cy="1895475"/>
        </a:xfrm>
        <a:prstGeom prst="rect">
          <a:avLst/>
        </a:prstGeom>
        <a:noFill/>
        <a:ln w="9525">
          <a:noFill/>
        </a:ln>
      </xdr:spPr>
    </xdr:pic>
  </etc:cellImage>
  <etc:cellImage>
    <xdr:pic>
      <xdr:nvPicPr>
        <xdr:cNvPr id="44" name="ID_80FCCA164752434DBCBEF0BD9633DE3E"/>
        <xdr:cNvPicPr>
          <a:picLocks noChangeAspect="1"/>
        </xdr:cNvPicPr>
      </xdr:nvPicPr>
      <xdr:blipFill>
        <a:blip r:embed="rId42"/>
        <a:stretch>
          <a:fillRect/>
        </a:stretch>
      </xdr:blipFill>
      <xdr:spPr>
        <a:xfrm>
          <a:off x="7593965" y="82713195"/>
          <a:ext cx="2028825" cy="2152650"/>
        </a:xfrm>
        <a:prstGeom prst="rect">
          <a:avLst/>
        </a:prstGeom>
        <a:noFill/>
        <a:ln w="9525">
          <a:noFill/>
        </a:ln>
      </xdr:spPr>
    </xdr:pic>
  </etc:cellImage>
  <etc:cellImage>
    <xdr:pic>
      <xdr:nvPicPr>
        <xdr:cNvPr id="45" name="ID_33ADF6768FA4456BA438151C913EBEC7"/>
        <xdr:cNvPicPr>
          <a:picLocks noChangeAspect="1"/>
        </xdr:cNvPicPr>
      </xdr:nvPicPr>
      <xdr:blipFill>
        <a:blip r:embed="rId43"/>
        <a:stretch>
          <a:fillRect/>
        </a:stretch>
      </xdr:blipFill>
      <xdr:spPr>
        <a:xfrm>
          <a:off x="7680960" y="84247355"/>
          <a:ext cx="2714625" cy="1533525"/>
        </a:xfrm>
        <a:prstGeom prst="rect">
          <a:avLst/>
        </a:prstGeom>
        <a:noFill/>
        <a:ln w="9525">
          <a:noFill/>
        </a:ln>
      </xdr:spPr>
    </xdr:pic>
  </etc:cellImage>
  <etc:cellImage>
    <xdr:pic>
      <xdr:nvPicPr>
        <xdr:cNvPr id="46" name="ID_8B81065385284E1F9856391C39A981E1"/>
        <xdr:cNvPicPr>
          <a:picLocks noChangeAspect="1"/>
        </xdr:cNvPicPr>
      </xdr:nvPicPr>
      <xdr:blipFill>
        <a:blip r:embed="rId44"/>
        <a:stretch>
          <a:fillRect/>
        </a:stretch>
      </xdr:blipFill>
      <xdr:spPr>
        <a:xfrm>
          <a:off x="7767320" y="85797390"/>
          <a:ext cx="1809750" cy="2505075"/>
        </a:xfrm>
        <a:prstGeom prst="rect">
          <a:avLst/>
        </a:prstGeom>
        <a:noFill/>
        <a:ln w="9525">
          <a:noFill/>
        </a:ln>
      </xdr:spPr>
    </xdr:pic>
  </etc:cellImage>
  <etc:cellImage>
    <xdr:pic>
      <xdr:nvPicPr>
        <xdr:cNvPr id="47" name="ID_50AD3C3B83E14562A140CF724D59EF83"/>
        <xdr:cNvPicPr>
          <a:picLocks noChangeAspect="1"/>
        </xdr:cNvPicPr>
      </xdr:nvPicPr>
      <xdr:blipFill>
        <a:blip r:embed="rId45"/>
        <a:stretch>
          <a:fillRect/>
        </a:stretch>
      </xdr:blipFill>
      <xdr:spPr>
        <a:xfrm>
          <a:off x="7576820" y="87174705"/>
          <a:ext cx="3067050" cy="2276475"/>
        </a:xfrm>
        <a:prstGeom prst="rect">
          <a:avLst/>
        </a:prstGeom>
        <a:noFill/>
        <a:ln w="9525">
          <a:noFill/>
        </a:ln>
      </xdr:spPr>
    </xdr:pic>
  </etc:cellImage>
  <etc:cellImage>
    <xdr:pic>
      <xdr:nvPicPr>
        <xdr:cNvPr id="48" name="ID_4D6B40EA64FF44899174B5DD8E919A09"/>
        <xdr:cNvPicPr>
          <a:picLocks noChangeAspect="1"/>
        </xdr:cNvPicPr>
      </xdr:nvPicPr>
      <xdr:blipFill>
        <a:blip r:embed="rId46"/>
        <a:stretch>
          <a:fillRect/>
        </a:stretch>
      </xdr:blipFill>
      <xdr:spPr>
        <a:xfrm>
          <a:off x="7611110" y="88811735"/>
          <a:ext cx="2447925" cy="4076700"/>
        </a:xfrm>
        <a:prstGeom prst="rect">
          <a:avLst/>
        </a:prstGeom>
        <a:noFill/>
        <a:ln w="9525">
          <a:noFill/>
        </a:ln>
      </xdr:spPr>
    </xdr:pic>
  </etc:cellImage>
  <etc:cellImage>
    <xdr:pic>
      <xdr:nvPicPr>
        <xdr:cNvPr id="50" name="ID_EBE09BB73B4841B5BB609EA4AF9AD6AB"/>
        <xdr:cNvPicPr>
          <a:picLocks noChangeAspect="1"/>
        </xdr:cNvPicPr>
      </xdr:nvPicPr>
      <xdr:blipFill>
        <a:blip r:embed="rId47"/>
        <a:stretch>
          <a:fillRect/>
        </a:stretch>
      </xdr:blipFill>
      <xdr:spPr>
        <a:xfrm>
          <a:off x="7680325" y="90223975"/>
          <a:ext cx="4238625" cy="4848225"/>
        </a:xfrm>
        <a:prstGeom prst="rect">
          <a:avLst/>
        </a:prstGeom>
        <a:noFill/>
        <a:ln w="9525">
          <a:noFill/>
        </a:ln>
      </xdr:spPr>
    </xdr:pic>
  </etc:cellImage>
  <etc:cellImage>
    <xdr:pic>
      <xdr:nvPicPr>
        <xdr:cNvPr id="52" name="ID_5D103C2214ED4C8ABF626E036461247F"/>
        <xdr:cNvPicPr>
          <a:picLocks noChangeAspect="1"/>
        </xdr:cNvPicPr>
      </xdr:nvPicPr>
      <xdr:blipFill>
        <a:blip r:embed="rId48"/>
        <a:stretch>
          <a:fillRect/>
        </a:stretch>
      </xdr:blipFill>
      <xdr:spPr>
        <a:xfrm>
          <a:off x="7698105" y="91843225"/>
          <a:ext cx="1600200" cy="2505075"/>
        </a:xfrm>
        <a:prstGeom prst="rect">
          <a:avLst/>
        </a:prstGeom>
        <a:noFill/>
        <a:ln w="9525">
          <a:noFill/>
        </a:ln>
      </xdr:spPr>
    </xdr:pic>
  </etc:cellImage>
  <etc:cellImage>
    <xdr:pic>
      <xdr:nvPicPr>
        <xdr:cNvPr id="53" name="ID_300B48D7143147B68784E8498912559F"/>
        <xdr:cNvPicPr>
          <a:picLocks noChangeAspect="1"/>
        </xdr:cNvPicPr>
      </xdr:nvPicPr>
      <xdr:blipFill>
        <a:blip r:embed="rId49"/>
        <a:stretch>
          <a:fillRect/>
        </a:stretch>
      </xdr:blipFill>
      <xdr:spPr>
        <a:xfrm>
          <a:off x="7593965" y="93186250"/>
          <a:ext cx="3962400" cy="3971925"/>
        </a:xfrm>
        <a:prstGeom prst="rect">
          <a:avLst/>
        </a:prstGeom>
        <a:noFill/>
        <a:ln w="9525">
          <a:noFill/>
        </a:ln>
      </xdr:spPr>
    </xdr:pic>
  </etc:cellImage>
  <etc:cellImage>
    <xdr:pic>
      <xdr:nvPicPr>
        <xdr:cNvPr id="54" name="ID_E99F9A92F6BF418982BCC9A29CF5F2EC"/>
        <xdr:cNvPicPr>
          <a:picLocks noChangeAspect="1"/>
        </xdr:cNvPicPr>
      </xdr:nvPicPr>
      <xdr:blipFill>
        <a:blip r:embed="rId50"/>
        <a:stretch>
          <a:fillRect/>
        </a:stretch>
      </xdr:blipFill>
      <xdr:spPr>
        <a:xfrm>
          <a:off x="7577455" y="94650560"/>
          <a:ext cx="3952875" cy="4029075"/>
        </a:xfrm>
        <a:prstGeom prst="rect">
          <a:avLst/>
        </a:prstGeom>
        <a:noFill/>
        <a:ln w="9525">
          <a:noFill/>
        </a:ln>
      </xdr:spPr>
    </xdr:pic>
  </etc:cellImage>
  <etc:cellImage>
    <xdr:pic>
      <xdr:nvPicPr>
        <xdr:cNvPr id="55" name="ID_DDFE14188B4E4B6B8D92A14DBF59A464"/>
        <xdr:cNvPicPr>
          <a:picLocks noChangeAspect="1"/>
        </xdr:cNvPicPr>
      </xdr:nvPicPr>
      <xdr:blipFill>
        <a:blip r:embed="rId51"/>
        <a:stretch>
          <a:fillRect/>
        </a:stretch>
      </xdr:blipFill>
      <xdr:spPr>
        <a:xfrm>
          <a:off x="7836535" y="96201230"/>
          <a:ext cx="3838575" cy="3286125"/>
        </a:xfrm>
        <a:prstGeom prst="rect">
          <a:avLst/>
        </a:prstGeom>
        <a:noFill/>
        <a:ln w="9525">
          <a:noFill/>
        </a:ln>
      </xdr:spPr>
    </xdr:pic>
  </etc:cellImage>
  <etc:cellImage>
    <xdr:pic>
      <xdr:nvPicPr>
        <xdr:cNvPr id="56" name="ID_8B3D639055DB43FE97D2AAECE05664FD"/>
        <xdr:cNvPicPr>
          <a:picLocks noChangeAspect="1"/>
        </xdr:cNvPicPr>
      </xdr:nvPicPr>
      <xdr:blipFill>
        <a:blip r:embed="rId52"/>
        <a:stretch>
          <a:fillRect/>
        </a:stretch>
      </xdr:blipFill>
      <xdr:spPr>
        <a:xfrm>
          <a:off x="7715250" y="97889695"/>
          <a:ext cx="2124075" cy="5467350"/>
        </a:xfrm>
        <a:prstGeom prst="rect">
          <a:avLst/>
        </a:prstGeom>
        <a:noFill/>
        <a:ln w="9525">
          <a:noFill/>
        </a:ln>
      </xdr:spPr>
    </xdr:pic>
  </etc:cellImage>
  <etc:cellImage>
    <xdr:pic>
      <xdr:nvPicPr>
        <xdr:cNvPr id="57" name="ID_8580F9A6972F4D89AE15BE1AE3A4FEF4"/>
        <xdr:cNvPicPr>
          <a:picLocks noChangeAspect="1"/>
        </xdr:cNvPicPr>
      </xdr:nvPicPr>
      <xdr:blipFill>
        <a:blip r:embed="rId53"/>
        <a:stretch>
          <a:fillRect/>
        </a:stretch>
      </xdr:blipFill>
      <xdr:spPr>
        <a:xfrm>
          <a:off x="7559675" y="99145725"/>
          <a:ext cx="3943350" cy="4191000"/>
        </a:xfrm>
        <a:prstGeom prst="rect">
          <a:avLst/>
        </a:prstGeom>
        <a:noFill/>
        <a:ln w="9525">
          <a:noFill/>
        </a:ln>
      </xdr:spPr>
    </xdr:pic>
  </etc:cellImage>
  <etc:cellImage>
    <xdr:pic>
      <xdr:nvPicPr>
        <xdr:cNvPr id="58" name="ID_F55CAADB057747DCBE11FC40D5A95EC6"/>
        <xdr:cNvPicPr>
          <a:picLocks noChangeAspect="1"/>
        </xdr:cNvPicPr>
      </xdr:nvPicPr>
      <xdr:blipFill>
        <a:blip r:embed="rId54"/>
        <a:stretch>
          <a:fillRect/>
        </a:stretch>
      </xdr:blipFill>
      <xdr:spPr>
        <a:xfrm>
          <a:off x="7680325" y="100714175"/>
          <a:ext cx="2447925" cy="2609850"/>
        </a:xfrm>
        <a:prstGeom prst="rect">
          <a:avLst/>
        </a:prstGeom>
        <a:noFill/>
        <a:ln w="9525">
          <a:noFill/>
        </a:ln>
      </xdr:spPr>
    </xdr:pic>
  </etc:cellImage>
  <etc:cellImage>
    <xdr:pic>
      <xdr:nvPicPr>
        <xdr:cNvPr id="59" name="ID_D7C3E4D93FA84FC1B605E1BB6417D7B5"/>
        <xdr:cNvPicPr>
          <a:picLocks noChangeAspect="1"/>
        </xdr:cNvPicPr>
      </xdr:nvPicPr>
      <xdr:blipFill>
        <a:blip r:embed="rId55"/>
        <a:stretch>
          <a:fillRect/>
        </a:stretch>
      </xdr:blipFill>
      <xdr:spPr>
        <a:xfrm>
          <a:off x="7698105" y="102229920"/>
          <a:ext cx="3924300" cy="2733675"/>
        </a:xfrm>
        <a:prstGeom prst="rect">
          <a:avLst/>
        </a:prstGeom>
        <a:noFill/>
        <a:ln w="9525">
          <a:noFill/>
        </a:ln>
      </xdr:spPr>
    </xdr:pic>
  </etc:cellImage>
  <etc:cellImage>
    <xdr:pic>
      <xdr:nvPicPr>
        <xdr:cNvPr id="61" name="ID_ECE80C4E5078420E81776278D9FC0B71"/>
        <xdr:cNvPicPr>
          <a:picLocks noChangeAspect="1"/>
        </xdr:cNvPicPr>
      </xdr:nvPicPr>
      <xdr:blipFill>
        <a:blip r:embed="rId56"/>
        <a:stretch>
          <a:fillRect/>
        </a:stretch>
      </xdr:blipFill>
      <xdr:spPr>
        <a:xfrm>
          <a:off x="7836535" y="103865045"/>
          <a:ext cx="3524250" cy="2867025"/>
        </a:xfrm>
        <a:prstGeom prst="rect">
          <a:avLst/>
        </a:prstGeom>
        <a:noFill/>
        <a:ln w="9525">
          <a:noFill/>
        </a:ln>
      </xdr:spPr>
    </xdr:pic>
  </etc:cellImage>
  <etc:cellImage>
    <xdr:pic>
      <xdr:nvPicPr>
        <xdr:cNvPr id="62" name="ID_6465DC590A724EA09B2AEECB118777A4"/>
        <xdr:cNvPicPr>
          <a:picLocks noChangeAspect="1"/>
        </xdr:cNvPicPr>
      </xdr:nvPicPr>
      <xdr:blipFill>
        <a:blip r:embed="rId57"/>
        <a:stretch>
          <a:fillRect/>
        </a:stretch>
      </xdr:blipFill>
      <xdr:spPr>
        <a:xfrm>
          <a:off x="7663815" y="105279190"/>
          <a:ext cx="3019425" cy="2524125"/>
        </a:xfrm>
        <a:prstGeom prst="rect">
          <a:avLst/>
        </a:prstGeom>
        <a:noFill/>
        <a:ln w="9525">
          <a:noFill/>
        </a:ln>
      </xdr:spPr>
    </xdr:pic>
  </etc:cellImage>
  <etc:cellImage>
    <xdr:pic>
      <xdr:nvPicPr>
        <xdr:cNvPr id="63" name="ID_5B8CE2F121C544CBBBD94F5CE7166075"/>
        <xdr:cNvPicPr>
          <a:picLocks noChangeAspect="1"/>
        </xdr:cNvPicPr>
      </xdr:nvPicPr>
      <xdr:blipFill>
        <a:blip r:embed="rId58"/>
        <a:stretch>
          <a:fillRect/>
        </a:stretch>
      </xdr:blipFill>
      <xdr:spPr>
        <a:xfrm>
          <a:off x="7576820" y="106777790"/>
          <a:ext cx="5305425" cy="4457700"/>
        </a:xfrm>
        <a:prstGeom prst="rect">
          <a:avLst/>
        </a:prstGeom>
        <a:noFill/>
        <a:ln w="9525">
          <a:noFill/>
        </a:ln>
      </xdr:spPr>
    </xdr:pic>
  </etc:cellImage>
  <etc:cellImage>
    <xdr:pic>
      <xdr:nvPicPr>
        <xdr:cNvPr id="64" name="ID_6F778CEF05BF46CF856ED7F004DDCD87"/>
        <xdr:cNvPicPr>
          <a:picLocks noChangeAspect="1"/>
        </xdr:cNvPicPr>
      </xdr:nvPicPr>
      <xdr:blipFill>
        <a:blip r:embed="rId59"/>
        <a:stretch>
          <a:fillRect/>
        </a:stretch>
      </xdr:blipFill>
      <xdr:spPr>
        <a:xfrm>
          <a:off x="7680960" y="108057950"/>
          <a:ext cx="4276725" cy="3657600"/>
        </a:xfrm>
        <a:prstGeom prst="rect">
          <a:avLst/>
        </a:prstGeom>
        <a:noFill/>
        <a:ln w="9525">
          <a:noFill/>
        </a:ln>
      </xdr:spPr>
    </xdr:pic>
  </etc:cellImage>
  <etc:cellImage>
    <xdr:pic>
      <xdr:nvPicPr>
        <xdr:cNvPr id="65" name="ID_B96BD09137304F84ACB97B7E36821575"/>
        <xdr:cNvPicPr>
          <a:picLocks noChangeAspect="1"/>
        </xdr:cNvPicPr>
      </xdr:nvPicPr>
      <xdr:blipFill>
        <a:blip r:embed="rId60"/>
        <a:stretch>
          <a:fillRect/>
        </a:stretch>
      </xdr:blipFill>
      <xdr:spPr>
        <a:xfrm>
          <a:off x="7593965" y="109535595"/>
          <a:ext cx="3476625" cy="2886075"/>
        </a:xfrm>
        <a:prstGeom prst="rect">
          <a:avLst/>
        </a:prstGeom>
        <a:noFill/>
        <a:ln w="9525">
          <a:noFill/>
        </a:ln>
      </xdr:spPr>
    </xdr:pic>
  </etc:cellImage>
  <etc:cellImage>
    <xdr:pic>
      <xdr:nvPicPr>
        <xdr:cNvPr id="66" name="ID_401DF06B7A9F4A5B83566764DEED0832"/>
        <xdr:cNvPicPr>
          <a:picLocks noChangeAspect="1"/>
        </xdr:cNvPicPr>
      </xdr:nvPicPr>
      <xdr:blipFill>
        <a:blip r:embed="rId61"/>
        <a:stretch>
          <a:fillRect/>
        </a:stretch>
      </xdr:blipFill>
      <xdr:spPr>
        <a:xfrm>
          <a:off x="7698105" y="111242475"/>
          <a:ext cx="2590800" cy="3143250"/>
        </a:xfrm>
        <a:prstGeom prst="rect">
          <a:avLst/>
        </a:prstGeom>
        <a:noFill/>
        <a:ln w="9525">
          <a:noFill/>
        </a:ln>
      </xdr:spPr>
    </xdr:pic>
  </etc:cellImage>
  <etc:cellImage>
    <xdr:pic>
      <xdr:nvPicPr>
        <xdr:cNvPr id="67" name="ID_7435D565E618418285BFA52500827290"/>
        <xdr:cNvPicPr>
          <a:picLocks noChangeAspect="1"/>
        </xdr:cNvPicPr>
      </xdr:nvPicPr>
      <xdr:blipFill>
        <a:blip r:embed="rId62"/>
        <a:stretch>
          <a:fillRect/>
        </a:stretch>
      </xdr:blipFill>
      <xdr:spPr>
        <a:xfrm>
          <a:off x="7732395" y="112567720"/>
          <a:ext cx="4943475" cy="2819400"/>
        </a:xfrm>
        <a:prstGeom prst="rect">
          <a:avLst/>
        </a:prstGeom>
        <a:noFill/>
        <a:ln w="9525">
          <a:noFill/>
        </a:ln>
      </xdr:spPr>
    </xdr:pic>
  </etc:cellImage>
  <etc:cellImage>
    <xdr:pic>
      <xdr:nvPicPr>
        <xdr:cNvPr id="69" name="ID_F02A38B9E7964AB59F9BA1BC04E4AB17"/>
        <xdr:cNvPicPr>
          <a:picLocks noChangeAspect="1"/>
        </xdr:cNvPicPr>
      </xdr:nvPicPr>
      <xdr:blipFill>
        <a:blip r:embed="rId63"/>
        <a:stretch>
          <a:fillRect/>
        </a:stretch>
      </xdr:blipFill>
      <xdr:spPr>
        <a:xfrm>
          <a:off x="7818755" y="116909850"/>
          <a:ext cx="2867025" cy="3019425"/>
        </a:xfrm>
        <a:prstGeom prst="rect">
          <a:avLst/>
        </a:prstGeom>
        <a:noFill/>
        <a:ln w="9525">
          <a:noFill/>
        </a:ln>
      </xdr:spPr>
    </xdr:pic>
  </etc:cellImage>
  <etc:cellImage>
    <xdr:pic>
      <xdr:nvPicPr>
        <xdr:cNvPr id="70" name="ID_C64BBFA7D1824C2AB1850402CC0014A5"/>
        <xdr:cNvPicPr>
          <a:picLocks noChangeAspect="1"/>
        </xdr:cNvPicPr>
      </xdr:nvPicPr>
      <xdr:blipFill>
        <a:blip r:embed="rId64"/>
        <a:stretch>
          <a:fillRect/>
        </a:stretch>
      </xdr:blipFill>
      <xdr:spPr>
        <a:xfrm>
          <a:off x="7698105" y="118183025"/>
          <a:ext cx="3295650" cy="3086100"/>
        </a:xfrm>
        <a:prstGeom prst="rect">
          <a:avLst/>
        </a:prstGeom>
        <a:noFill/>
        <a:ln w="9525">
          <a:noFill/>
        </a:ln>
      </xdr:spPr>
    </xdr:pic>
  </etc:cellImage>
  <etc:cellImage>
    <xdr:pic>
      <xdr:nvPicPr>
        <xdr:cNvPr id="71" name="ID_A9E278E0C641492685326B0AA5456B33"/>
        <xdr:cNvPicPr>
          <a:picLocks noChangeAspect="1"/>
        </xdr:cNvPicPr>
      </xdr:nvPicPr>
      <xdr:blipFill>
        <a:blip r:embed="rId65"/>
        <a:stretch>
          <a:fillRect/>
        </a:stretch>
      </xdr:blipFill>
      <xdr:spPr>
        <a:xfrm>
          <a:off x="7611110" y="119837835"/>
          <a:ext cx="2847975" cy="1695450"/>
        </a:xfrm>
        <a:prstGeom prst="rect">
          <a:avLst/>
        </a:prstGeom>
        <a:noFill/>
        <a:ln w="9525">
          <a:noFill/>
        </a:ln>
      </xdr:spPr>
    </xdr:pic>
  </etc:cellImage>
  <etc:cellImage>
    <xdr:pic>
      <xdr:nvPicPr>
        <xdr:cNvPr id="72" name="ID_47789B38523B4FDBB96672FB2E7A126D"/>
        <xdr:cNvPicPr>
          <a:picLocks noChangeAspect="1"/>
        </xdr:cNvPicPr>
      </xdr:nvPicPr>
      <xdr:blipFill>
        <a:blip r:embed="rId66"/>
        <a:stretch>
          <a:fillRect/>
        </a:stretch>
      </xdr:blipFill>
      <xdr:spPr>
        <a:xfrm>
          <a:off x="7801610" y="121105295"/>
          <a:ext cx="2876550" cy="2847975"/>
        </a:xfrm>
        <a:prstGeom prst="rect">
          <a:avLst/>
        </a:prstGeom>
        <a:noFill/>
        <a:ln w="9525">
          <a:noFill/>
        </a:ln>
      </xdr:spPr>
    </xdr:pic>
  </etc:cellImage>
  <etc:cellImage>
    <xdr:pic>
      <xdr:nvPicPr>
        <xdr:cNvPr id="73" name="ID_10B4F12591B7456FA7EB33B08021CDAF"/>
        <xdr:cNvPicPr>
          <a:picLocks noChangeAspect="1"/>
        </xdr:cNvPicPr>
      </xdr:nvPicPr>
      <xdr:blipFill>
        <a:blip r:embed="rId67"/>
        <a:stretch>
          <a:fillRect/>
        </a:stretch>
      </xdr:blipFill>
      <xdr:spPr>
        <a:xfrm>
          <a:off x="7611110" y="122563890"/>
          <a:ext cx="3133725" cy="3019425"/>
        </a:xfrm>
        <a:prstGeom prst="rect">
          <a:avLst/>
        </a:prstGeom>
        <a:noFill/>
        <a:ln w="9525">
          <a:noFill/>
        </a:ln>
      </xdr:spPr>
    </xdr:pic>
  </etc:cellImage>
  <etc:cellImage>
    <xdr:pic>
      <xdr:nvPicPr>
        <xdr:cNvPr id="74" name="ID_A85DD7D6548D4AF7AA0EE5BD7C49182B"/>
        <xdr:cNvPicPr>
          <a:picLocks noChangeAspect="1"/>
        </xdr:cNvPicPr>
      </xdr:nvPicPr>
      <xdr:blipFill>
        <a:blip r:embed="rId68"/>
        <a:stretch>
          <a:fillRect/>
        </a:stretch>
      </xdr:blipFill>
      <xdr:spPr>
        <a:xfrm>
          <a:off x="7628890" y="123975495"/>
          <a:ext cx="2838450" cy="1876425"/>
        </a:xfrm>
        <a:prstGeom prst="rect">
          <a:avLst/>
        </a:prstGeom>
        <a:noFill/>
        <a:ln w="9525">
          <a:noFill/>
        </a:ln>
      </xdr:spPr>
    </xdr:pic>
  </etc:cellImage>
  <etc:cellImage>
    <xdr:pic>
      <xdr:nvPicPr>
        <xdr:cNvPr id="75" name="ID_3AFC3AA3DC734EB0928694B89B6111E3"/>
        <xdr:cNvPicPr>
          <a:picLocks noChangeAspect="1"/>
        </xdr:cNvPicPr>
      </xdr:nvPicPr>
      <xdr:blipFill>
        <a:blip r:embed="rId69"/>
        <a:stretch>
          <a:fillRect/>
        </a:stretch>
      </xdr:blipFill>
      <xdr:spPr>
        <a:xfrm>
          <a:off x="7749540" y="125561090"/>
          <a:ext cx="2933700" cy="2085975"/>
        </a:xfrm>
        <a:prstGeom prst="rect">
          <a:avLst/>
        </a:prstGeom>
        <a:noFill/>
        <a:ln w="9525">
          <a:noFill/>
        </a:ln>
      </xdr:spPr>
    </xdr:pic>
  </etc:cellImage>
  <etc:cellImage>
    <xdr:pic>
      <xdr:nvPicPr>
        <xdr:cNvPr id="76" name="ID_C928C0D9D0864C45BD06AAED33F01CC7"/>
        <xdr:cNvPicPr>
          <a:picLocks noChangeAspect="1"/>
        </xdr:cNvPicPr>
      </xdr:nvPicPr>
      <xdr:blipFill>
        <a:blip r:embed="rId70"/>
        <a:stretch>
          <a:fillRect/>
        </a:stretch>
      </xdr:blipFill>
      <xdr:spPr>
        <a:xfrm>
          <a:off x="7715250" y="126903480"/>
          <a:ext cx="2981325" cy="2276475"/>
        </a:xfrm>
        <a:prstGeom prst="rect">
          <a:avLst/>
        </a:prstGeom>
        <a:noFill/>
        <a:ln w="9525">
          <a:noFill/>
        </a:ln>
      </xdr:spPr>
    </xdr:pic>
  </etc:cellImage>
  <etc:cellImage>
    <xdr:pic>
      <xdr:nvPicPr>
        <xdr:cNvPr id="77" name="ID_F7A56BE9569B4469B7252FF05212F1A6"/>
        <xdr:cNvPicPr>
          <a:picLocks noChangeAspect="1"/>
        </xdr:cNvPicPr>
      </xdr:nvPicPr>
      <xdr:blipFill>
        <a:blip r:embed="rId71"/>
        <a:stretch>
          <a:fillRect/>
        </a:stretch>
      </xdr:blipFill>
      <xdr:spPr>
        <a:xfrm>
          <a:off x="7628890" y="128295400"/>
          <a:ext cx="4505325" cy="5257800"/>
        </a:xfrm>
        <a:prstGeom prst="rect">
          <a:avLst/>
        </a:prstGeom>
        <a:noFill/>
        <a:ln w="9525">
          <a:noFill/>
        </a:ln>
      </xdr:spPr>
    </xdr:pic>
  </etc:cellImage>
  <etc:cellImage>
    <xdr:pic>
      <xdr:nvPicPr>
        <xdr:cNvPr id="78" name="ID_ACF923148C6745F6933B9CF9AA828A7E"/>
        <xdr:cNvPicPr>
          <a:picLocks noChangeAspect="1"/>
        </xdr:cNvPicPr>
      </xdr:nvPicPr>
      <xdr:blipFill>
        <a:blip r:embed="rId72"/>
        <a:stretch>
          <a:fillRect/>
        </a:stretch>
      </xdr:blipFill>
      <xdr:spPr>
        <a:xfrm>
          <a:off x="7542530" y="129648585"/>
          <a:ext cx="2981325" cy="2524125"/>
        </a:xfrm>
        <a:prstGeom prst="rect">
          <a:avLst/>
        </a:prstGeom>
        <a:noFill/>
        <a:ln w="9525">
          <a:noFill/>
        </a:ln>
      </xdr:spPr>
    </xdr:pic>
  </etc:cellImage>
  <etc:cellImage>
    <xdr:pic>
      <xdr:nvPicPr>
        <xdr:cNvPr id="38" name="ID_DFC9CB58881C4E23B49D8D1818A269BE"/>
        <xdr:cNvPicPr>
          <a:picLocks noChangeAspect="1"/>
        </xdr:cNvPicPr>
      </xdr:nvPicPr>
      <xdr:blipFill>
        <a:blip r:embed="rId73"/>
        <a:stretch>
          <a:fillRect/>
        </a:stretch>
      </xdr:blipFill>
      <xdr:spPr>
        <a:xfrm>
          <a:off x="7680960" y="131216400"/>
          <a:ext cx="4419600" cy="4457700"/>
        </a:xfrm>
        <a:prstGeom prst="rect">
          <a:avLst/>
        </a:prstGeom>
        <a:noFill/>
        <a:ln w="9525">
          <a:noFill/>
        </a:ln>
      </xdr:spPr>
    </xdr:pic>
  </etc:cellImage>
  <etc:cellImage>
    <xdr:pic>
      <xdr:nvPicPr>
        <xdr:cNvPr id="49" name="ID_39202C5198254BADB624D84827CC73AB"/>
        <xdr:cNvPicPr>
          <a:picLocks noChangeAspect="1"/>
        </xdr:cNvPicPr>
      </xdr:nvPicPr>
      <xdr:blipFill>
        <a:blip r:embed="rId74"/>
        <a:stretch>
          <a:fillRect/>
        </a:stretch>
      </xdr:blipFill>
      <xdr:spPr>
        <a:xfrm>
          <a:off x="7663180" y="132589270"/>
          <a:ext cx="2895600" cy="5276850"/>
        </a:xfrm>
        <a:prstGeom prst="rect">
          <a:avLst/>
        </a:prstGeom>
        <a:noFill/>
        <a:ln w="9525">
          <a:noFill/>
        </a:ln>
      </xdr:spPr>
    </xdr:pic>
  </etc:cellImage>
  <etc:cellImage>
    <xdr:pic>
      <xdr:nvPicPr>
        <xdr:cNvPr id="51" name="ID_F104708356FE4053AAA314A802981DD6"/>
        <xdr:cNvPicPr>
          <a:picLocks noChangeAspect="1"/>
        </xdr:cNvPicPr>
      </xdr:nvPicPr>
      <xdr:blipFill>
        <a:blip r:embed="rId75"/>
        <a:stretch>
          <a:fillRect/>
        </a:stretch>
      </xdr:blipFill>
      <xdr:spPr>
        <a:xfrm>
          <a:off x="7680325" y="134124065"/>
          <a:ext cx="2695575" cy="2638425"/>
        </a:xfrm>
        <a:prstGeom prst="rect">
          <a:avLst/>
        </a:prstGeom>
        <a:noFill/>
        <a:ln w="9525">
          <a:noFill/>
        </a:ln>
      </xdr:spPr>
    </xdr:pic>
  </etc:cellImage>
  <etc:cellImage>
    <xdr:pic>
      <xdr:nvPicPr>
        <xdr:cNvPr id="60" name="ID_CF32EF7F02734F85B4165AA62B970F36"/>
        <xdr:cNvPicPr>
          <a:picLocks noChangeAspect="1"/>
        </xdr:cNvPicPr>
      </xdr:nvPicPr>
      <xdr:blipFill>
        <a:blip r:embed="rId76"/>
        <a:stretch>
          <a:fillRect/>
        </a:stretch>
      </xdr:blipFill>
      <xdr:spPr>
        <a:xfrm>
          <a:off x="7698105" y="137139045"/>
          <a:ext cx="5495925" cy="1076325"/>
        </a:xfrm>
        <a:prstGeom prst="rect">
          <a:avLst/>
        </a:prstGeom>
        <a:noFill/>
        <a:ln w="9525">
          <a:noFill/>
        </a:ln>
      </xdr:spPr>
    </xdr:pic>
  </etc:cellImage>
  <etc:cellImage>
    <xdr:pic>
      <xdr:nvPicPr>
        <xdr:cNvPr id="68" name="ID_8BD6CFB58BDE49F2A0C040187F368A05"/>
        <xdr:cNvPicPr>
          <a:picLocks noChangeAspect="1"/>
        </xdr:cNvPicPr>
      </xdr:nvPicPr>
      <xdr:blipFill>
        <a:blip r:embed="rId77"/>
        <a:stretch>
          <a:fillRect/>
        </a:stretch>
      </xdr:blipFill>
      <xdr:spPr>
        <a:xfrm>
          <a:off x="7576820" y="137261600"/>
          <a:ext cx="5334000" cy="4867275"/>
        </a:xfrm>
        <a:prstGeom prst="rect">
          <a:avLst/>
        </a:prstGeom>
        <a:noFill/>
        <a:ln w="9525">
          <a:noFill/>
        </a:ln>
      </xdr:spPr>
    </xdr:pic>
  </etc:cellImage>
  <etc:cellImage>
    <xdr:pic>
      <xdr:nvPicPr>
        <xdr:cNvPr id="79" name="ID_5BFD01EBFC674DF69AE238A3E398E869"/>
        <xdr:cNvPicPr>
          <a:picLocks noChangeAspect="1"/>
        </xdr:cNvPicPr>
      </xdr:nvPicPr>
      <xdr:blipFill>
        <a:blip r:embed="rId78"/>
        <a:stretch>
          <a:fillRect/>
        </a:stretch>
      </xdr:blipFill>
      <xdr:spPr>
        <a:xfrm>
          <a:off x="7559675" y="163100385"/>
          <a:ext cx="3981450" cy="3952875"/>
        </a:xfrm>
        <a:prstGeom prst="rect">
          <a:avLst/>
        </a:prstGeom>
        <a:noFill/>
        <a:ln w="9525">
          <a:noFill/>
        </a:ln>
      </xdr:spPr>
    </xdr:pic>
  </etc:cellImage>
  <etc:cellImage>
    <xdr:pic>
      <xdr:nvPicPr>
        <xdr:cNvPr id="80" name="ID_D2FA19F8EDDE4A9E9BEFFBC0060DB38C"/>
        <xdr:cNvPicPr>
          <a:picLocks noChangeAspect="1"/>
        </xdr:cNvPicPr>
      </xdr:nvPicPr>
      <xdr:blipFill>
        <a:blip r:embed="rId79"/>
        <a:stretch>
          <a:fillRect/>
        </a:stretch>
      </xdr:blipFill>
      <xdr:spPr>
        <a:xfrm>
          <a:off x="7576820" y="158569660"/>
          <a:ext cx="3857625" cy="3838575"/>
        </a:xfrm>
        <a:prstGeom prst="rect">
          <a:avLst/>
        </a:prstGeom>
        <a:noFill/>
        <a:ln w="9525">
          <a:noFill/>
        </a:ln>
      </xdr:spPr>
    </xdr:pic>
  </etc:cellImage>
  <etc:cellImage>
    <xdr:pic>
      <xdr:nvPicPr>
        <xdr:cNvPr id="81" name="ID_F5D92BD6871C4D818A8A55645D81A879"/>
        <xdr:cNvPicPr>
          <a:picLocks noChangeAspect="1"/>
        </xdr:cNvPicPr>
      </xdr:nvPicPr>
      <xdr:blipFill>
        <a:blip r:embed="rId80"/>
        <a:stretch>
          <a:fillRect/>
        </a:stretch>
      </xdr:blipFill>
      <xdr:spPr>
        <a:xfrm>
          <a:off x="7698105" y="149820630"/>
          <a:ext cx="2438400" cy="3114675"/>
        </a:xfrm>
        <a:prstGeom prst="rect">
          <a:avLst/>
        </a:prstGeom>
        <a:noFill/>
        <a:ln w="9525">
          <a:noFill/>
        </a:ln>
      </xdr:spPr>
    </xdr:pic>
  </etc:cellImage>
  <etc:cellImage>
    <xdr:pic>
      <xdr:nvPicPr>
        <xdr:cNvPr id="82" name="ID_D30E45C02E8545E3A750DCB07FB036CB"/>
        <xdr:cNvPicPr>
          <a:picLocks noChangeAspect="1"/>
        </xdr:cNvPicPr>
      </xdr:nvPicPr>
      <xdr:blipFill>
        <a:blip r:embed="rId81"/>
        <a:stretch>
          <a:fillRect/>
        </a:stretch>
      </xdr:blipFill>
      <xdr:spPr>
        <a:xfrm>
          <a:off x="7611110" y="151041735"/>
          <a:ext cx="3952875" cy="3667125"/>
        </a:xfrm>
        <a:prstGeom prst="rect">
          <a:avLst/>
        </a:prstGeom>
        <a:noFill/>
        <a:ln w="9525">
          <a:noFill/>
        </a:ln>
      </xdr:spPr>
    </xdr:pic>
  </etc:cellImage>
  <etc:cellImage>
    <xdr:pic>
      <xdr:nvPicPr>
        <xdr:cNvPr id="84" name="ID_C56FB1C465E145509FC5E8EC0B8E2657"/>
        <xdr:cNvPicPr>
          <a:picLocks noChangeAspect="1"/>
        </xdr:cNvPicPr>
      </xdr:nvPicPr>
      <xdr:blipFill>
        <a:blip r:embed="rId82"/>
        <a:stretch>
          <a:fillRect/>
        </a:stretch>
      </xdr:blipFill>
      <xdr:spPr>
        <a:xfrm>
          <a:off x="7559675" y="152412065"/>
          <a:ext cx="5181600" cy="4676775"/>
        </a:xfrm>
        <a:prstGeom prst="rect">
          <a:avLst/>
        </a:prstGeom>
        <a:noFill/>
        <a:ln w="9525">
          <a:noFill/>
        </a:ln>
      </xdr:spPr>
    </xdr:pic>
  </etc:cellImage>
  <etc:cellImage>
    <xdr:pic>
      <xdr:nvPicPr>
        <xdr:cNvPr id="85" name="ID_8EE38B3FE4534FCF959EADDA94830624"/>
        <xdr:cNvPicPr>
          <a:picLocks noChangeAspect="1"/>
        </xdr:cNvPicPr>
      </xdr:nvPicPr>
      <xdr:blipFill>
        <a:blip r:embed="rId83"/>
        <a:stretch>
          <a:fillRect/>
        </a:stretch>
      </xdr:blipFill>
      <xdr:spPr>
        <a:xfrm>
          <a:off x="7784465" y="174683420"/>
          <a:ext cx="4514850" cy="5076825"/>
        </a:xfrm>
        <a:prstGeom prst="rect">
          <a:avLst/>
        </a:prstGeom>
        <a:noFill/>
        <a:ln w="9525">
          <a:noFill/>
        </a:ln>
      </xdr:spPr>
    </xdr:pic>
  </etc:cellImage>
  <etc:cellImage>
    <xdr:pic>
      <xdr:nvPicPr>
        <xdr:cNvPr id="86" name="ID_4C9D34B17132495B88F573071B5E47DC"/>
        <xdr:cNvPicPr>
          <a:picLocks noChangeAspect="1"/>
        </xdr:cNvPicPr>
      </xdr:nvPicPr>
      <xdr:blipFill>
        <a:blip r:embed="rId84"/>
        <a:stretch>
          <a:fillRect/>
        </a:stretch>
      </xdr:blipFill>
      <xdr:spPr>
        <a:xfrm>
          <a:off x="7680325" y="173167675"/>
          <a:ext cx="3952875" cy="3409950"/>
        </a:xfrm>
        <a:prstGeom prst="rect">
          <a:avLst/>
        </a:prstGeom>
        <a:noFill/>
        <a:ln w="9525">
          <a:noFill/>
        </a:ln>
      </xdr:spPr>
    </xdr:pic>
  </etc:cellImage>
  <etc:cellImage>
    <xdr:pic>
      <xdr:nvPicPr>
        <xdr:cNvPr id="87" name="ID_33A24AECF22A4CA6AAC5952FFE03D5E5"/>
        <xdr:cNvPicPr>
          <a:picLocks noChangeAspect="1"/>
        </xdr:cNvPicPr>
      </xdr:nvPicPr>
      <xdr:blipFill>
        <a:blip r:embed="rId85"/>
        <a:stretch>
          <a:fillRect/>
        </a:stretch>
      </xdr:blipFill>
      <xdr:spPr>
        <a:xfrm>
          <a:off x="7542530" y="171669075"/>
          <a:ext cx="2876550" cy="3648075"/>
        </a:xfrm>
        <a:prstGeom prst="rect">
          <a:avLst/>
        </a:prstGeom>
        <a:noFill/>
        <a:ln w="9525">
          <a:noFill/>
        </a:ln>
      </xdr:spPr>
    </xdr:pic>
  </etc:cellImage>
  <etc:cellImage>
    <xdr:pic>
      <xdr:nvPicPr>
        <xdr:cNvPr id="88" name="ID_A5AF1AC3BD074A3F9C9CA365F85A76DD"/>
        <xdr:cNvPicPr>
          <a:picLocks noChangeAspect="1"/>
        </xdr:cNvPicPr>
      </xdr:nvPicPr>
      <xdr:blipFill>
        <a:blip r:embed="rId86"/>
        <a:stretch>
          <a:fillRect/>
        </a:stretch>
      </xdr:blipFill>
      <xdr:spPr>
        <a:xfrm>
          <a:off x="7715250" y="170135550"/>
          <a:ext cx="3895725" cy="2781300"/>
        </a:xfrm>
        <a:prstGeom prst="rect">
          <a:avLst/>
        </a:prstGeom>
        <a:noFill/>
        <a:ln w="9525">
          <a:noFill/>
        </a:ln>
      </xdr:spPr>
    </xdr:pic>
  </etc:cellImage>
  <etc:cellImage>
    <xdr:pic>
      <xdr:nvPicPr>
        <xdr:cNvPr id="89" name="ID_A15CD266923B41D1AA972B990DE677F2"/>
        <xdr:cNvPicPr>
          <a:picLocks noChangeAspect="1"/>
        </xdr:cNvPicPr>
      </xdr:nvPicPr>
      <xdr:blipFill>
        <a:blip r:embed="rId87"/>
        <a:stretch>
          <a:fillRect/>
        </a:stretch>
      </xdr:blipFill>
      <xdr:spPr>
        <a:xfrm>
          <a:off x="7698105" y="167138350"/>
          <a:ext cx="3781425" cy="2819400"/>
        </a:xfrm>
        <a:prstGeom prst="rect">
          <a:avLst/>
        </a:prstGeom>
        <a:noFill/>
        <a:ln w="9525">
          <a:noFill/>
        </a:ln>
      </xdr:spPr>
    </xdr:pic>
  </etc:cellImage>
  <etc:cellImage>
    <xdr:pic>
      <xdr:nvPicPr>
        <xdr:cNvPr id="90" name="ID_F484745C22BC405A9C2632158F24776F"/>
        <xdr:cNvPicPr>
          <a:picLocks noChangeAspect="1"/>
        </xdr:cNvPicPr>
      </xdr:nvPicPr>
      <xdr:blipFill>
        <a:blip r:embed="rId88"/>
        <a:stretch>
          <a:fillRect/>
        </a:stretch>
      </xdr:blipFill>
      <xdr:spPr>
        <a:xfrm>
          <a:off x="7698105" y="165692455"/>
          <a:ext cx="3905250" cy="2495550"/>
        </a:xfrm>
        <a:prstGeom prst="rect">
          <a:avLst/>
        </a:prstGeom>
        <a:noFill/>
        <a:ln w="9525">
          <a:noFill/>
        </a:ln>
      </xdr:spPr>
    </xdr:pic>
  </etc:cellImage>
  <etc:cellImage>
    <xdr:pic>
      <xdr:nvPicPr>
        <xdr:cNvPr id="91" name="ID_3FD020F8F4C94008BF89E1431292734B"/>
        <xdr:cNvPicPr>
          <a:picLocks noChangeAspect="1"/>
        </xdr:cNvPicPr>
      </xdr:nvPicPr>
      <xdr:blipFill>
        <a:blip r:embed="rId89"/>
        <a:stretch>
          <a:fillRect/>
        </a:stretch>
      </xdr:blipFill>
      <xdr:spPr>
        <a:xfrm>
          <a:off x="7507605" y="164089080"/>
          <a:ext cx="3857625" cy="4381500"/>
        </a:xfrm>
        <a:prstGeom prst="rect">
          <a:avLst/>
        </a:prstGeom>
        <a:noFill/>
        <a:ln w="9525">
          <a:noFill/>
        </a:ln>
      </xdr:spPr>
    </xdr:pic>
  </etc:cellImage>
  <etc:cellImage>
    <xdr:pic>
      <xdr:nvPicPr>
        <xdr:cNvPr id="92" name="ID_FDA1D33F84894552B8D0200F8870C84C"/>
        <xdr:cNvPicPr>
          <a:picLocks noChangeAspect="1"/>
        </xdr:cNvPicPr>
      </xdr:nvPicPr>
      <xdr:blipFill>
        <a:blip r:embed="rId90"/>
        <a:stretch>
          <a:fillRect/>
        </a:stretch>
      </xdr:blipFill>
      <xdr:spPr>
        <a:xfrm>
          <a:off x="7646035" y="159628205"/>
          <a:ext cx="2333625" cy="2295525"/>
        </a:xfrm>
        <a:prstGeom prst="rect">
          <a:avLst/>
        </a:prstGeom>
        <a:noFill/>
        <a:ln w="9525">
          <a:noFill/>
        </a:ln>
      </xdr:spPr>
    </xdr:pic>
  </etc:cellImage>
  <etc:cellImage>
    <xdr:pic>
      <xdr:nvPicPr>
        <xdr:cNvPr id="93" name="ID_BFB37EC991C54E2D89CC01EA3E8076C8"/>
        <xdr:cNvPicPr>
          <a:picLocks noChangeAspect="1"/>
        </xdr:cNvPicPr>
      </xdr:nvPicPr>
      <xdr:blipFill>
        <a:blip r:embed="rId91"/>
        <a:stretch>
          <a:fillRect/>
        </a:stretch>
      </xdr:blipFill>
      <xdr:spPr>
        <a:xfrm>
          <a:off x="7733030" y="156717365"/>
          <a:ext cx="3505200" cy="3467100"/>
        </a:xfrm>
        <a:prstGeom prst="rect">
          <a:avLst/>
        </a:prstGeom>
        <a:noFill/>
        <a:ln w="9525">
          <a:noFill/>
        </a:ln>
      </xdr:spPr>
    </xdr:pic>
  </etc:cellImage>
  <etc:cellImage>
    <xdr:pic>
      <xdr:nvPicPr>
        <xdr:cNvPr id="94" name="ID_80FD074A71AF4A958180FFF0A685D1FA"/>
        <xdr:cNvPicPr>
          <a:picLocks noChangeAspect="1"/>
        </xdr:cNvPicPr>
      </xdr:nvPicPr>
      <xdr:blipFill>
        <a:blip r:embed="rId92"/>
        <a:stretch>
          <a:fillRect/>
        </a:stretch>
      </xdr:blipFill>
      <xdr:spPr>
        <a:xfrm>
          <a:off x="7680325" y="155115260"/>
          <a:ext cx="4343400" cy="3381375"/>
        </a:xfrm>
        <a:prstGeom prst="rect">
          <a:avLst/>
        </a:prstGeom>
        <a:noFill/>
        <a:ln w="9525">
          <a:noFill/>
        </a:ln>
      </xdr:spPr>
    </xdr:pic>
  </etc:cellImage>
  <etc:cellImage>
    <xdr:pic>
      <xdr:nvPicPr>
        <xdr:cNvPr id="95" name="ID_F896C2F1F6474F2AA231A9493894E770"/>
        <xdr:cNvPicPr>
          <a:picLocks noChangeAspect="1"/>
        </xdr:cNvPicPr>
      </xdr:nvPicPr>
      <xdr:blipFill>
        <a:blip r:embed="rId93"/>
        <a:stretch>
          <a:fillRect/>
        </a:stretch>
      </xdr:blipFill>
      <xdr:spPr>
        <a:xfrm>
          <a:off x="7715250" y="153699210"/>
          <a:ext cx="3667125" cy="3667125"/>
        </a:xfrm>
        <a:prstGeom prst="rect">
          <a:avLst/>
        </a:prstGeom>
        <a:noFill/>
        <a:ln w="9525">
          <a:noFill/>
        </a:ln>
      </xdr:spPr>
    </xdr:pic>
  </etc:cellImage>
  <etc:cellImage>
    <xdr:pic>
      <xdr:nvPicPr>
        <xdr:cNvPr id="96" name="ID_25CA99225D354B5DB44068AC39778AD0"/>
        <xdr:cNvPicPr>
          <a:picLocks noChangeAspect="1"/>
        </xdr:cNvPicPr>
      </xdr:nvPicPr>
      <xdr:blipFill>
        <a:blip r:embed="rId94"/>
        <a:stretch>
          <a:fillRect/>
        </a:stretch>
      </xdr:blipFill>
      <xdr:spPr>
        <a:xfrm>
          <a:off x="7733030" y="161196020"/>
          <a:ext cx="3019425" cy="3981450"/>
        </a:xfrm>
        <a:prstGeom prst="rect">
          <a:avLst/>
        </a:prstGeom>
        <a:noFill/>
        <a:ln w="9525">
          <a:noFill/>
        </a:ln>
      </xdr:spPr>
    </xdr:pic>
  </etc:cellImage>
  <etc:cellImage>
    <xdr:pic>
      <xdr:nvPicPr>
        <xdr:cNvPr id="97" name="ID_40D2EEC150BB42439E6A9A67C0FFC9BA"/>
        <xdr:cNvPicPr>
          <a:picLocks noChangeAspect="1"/>
        </xdr:cNvPicPr>
      </xdr:nvPicPr>
      <xdr:blipFill>
        <a:blip r:embed="rId95"/>
        <a:stretch>
          <a:fillRect/>
        </a:stretch>
      </xdr:blipFill>
      <xdr:spPr>
        <a:xfrm>
          <a:off x="7697470" y="148252815"/>
          <a:ext cx="1371600" cy="1171575"/>
        </a:xfrm>
        <a:prstGeom prst="rect">
          <a:avLst/>
        </a:prstGeom>
        <a:noFill/>
        <a:ln w="9525">
          <a:noFill/>
        </a:ln>
      </xdr:spPr>
    </xdr:pic>
  </etc:cellImage>
  <etc:cellImage>
    <xdr:pic>
      <xdr:nvPicPr>
        <xdr:cNvPr id="98" name="ID_D2BC0E1CEA834EA791E6179B181F7A49"/>
        <xdr:cNvPicPr>
          <a:picLocks noChangeAspect="1"/>
        </xdr:cNvPicPr>
      </xdr:nvPicPr>
      <xdr:blipFill>
        <a:blip r:embed="rId96"/>
        <a:stretch>
          <a:fillRect/>
        </a:stretch>
      </xdr:blipFill>
      <xdr:spPr>
        <a:xfrm>
          <a:off x="7559040" y="146580225"/>
          <a:ext cx="2819400" cy="2314575"/>
        </a:xfrm>
        <a:prstGeom prst="rect">
          <a:avLst/>
        </a:prstGeom>
        <a:noFill/>
        <a:ln w="9525">
          <a:noFill/>
        </a:ln>
      </xdr:spPr>
    </xdr:pic>
  </etc:cellImage>
  <etc:cellImage>
    <xdr:pic>
      <xdr:nvPicPr>
        <xdr:cNvPr id="99" name="ID_C354DE5299464A19BA3937103289FED3"/>
        <xdr:cNvPicPr>
          <a:picLocks noChangeAspect="1"/>
        </xdr:cNvPicPr>
      </xdr:nvPicPr>
      <xdr:blipFill>
        <a:blip r:embed="rId97"/>
        <a:stretch>
          <a:fillRect/>
        </a:stretch>
      </xdr:blipFill>
      <xdr:spPr>
        <a:xfrm>
          <a:off x="7715250" y="145117185"/>
          <a:ext cx="4010025" cy="2952750"/>
        </a:xfrm>
        <a:prstGeom prst="rect">
          <a:avLst/>
        </a:prstGeom>
        <a:noFill/>
        <a:ln w="9525">
          <a:noFill/>
        </a:ln>
      </xdr:spPr>
    </xdr:pic>
  </etc:cellImage>
  <etc:cellImage>
    <xdr:pic>
      <xdr:nvPicPr>
        <xdr:cNvPr id="100" name="ID_122A521F474345F9AE17BBF6B11DC580"/>
        <xdr:cNvPicPr>
          <a:picLocks noChangeAspect="1"/>
        </xdr:cNvPicPr>
      </xdr:nvPicPr>
      <xdr:blipFill>
        <a:blip r:embed="rId98"/>
        <a:stretch>
          <a:fillRect/>
        </a:stretch>
      </xdr:blipFill>
      <xdr:spPr>
        <a:xfrm>
          <a:off x="7593965" y="143687800"/>
          <a:ext cx="3543300" cy="3181350"/>
        </a:xfrm>
        <a:prstGeom prst="rect">
          <a:avLst/>
        </a:prstGeom>
        <a:noFill/>
        <a:ln w="9525">
          <a:noFill/>
        </a:ln>
      </xdr:spPr>
    </xdr:pic>
  </etc:cellImage>
  <etc:cellImage>
    <xdr:pic>
      <xdr:nvPicPr>
        <xdr:cNvPr id="101" name="ID_E0DAFC99A25D45D4AFF9B26A1F522C2C"/>
        <xdr:cNvPicPr>
          <a:picLocks noChangeAspect="1"/>
        </xdr:cNvPicPr>
      </xdr:nvPicPr>
      <xdr:blipFill>
        <a:blip r:embed="rId99"/>
        <a:stretch>
          <a:fillRect/>
        </a:stretch>
      </xdr:blipFill>
      <xdr:spPr>
        <a:xfrm>
          <a:off x="7715250" y="141906625"/>
          <a:ext cx="2771775" cy="2638425"/>
        </a:xfrm>
        <a:prstGeom prst="rect">
          <a:avLst/>
        </a:prstGeom>
        <a:noFill/>
        <a:ln w="9525">
          <a:noFill/>
        </a:ln>
      </xdr:spPr>
    </xdr:pic>
  </etc:cellImage>
  <etc:cellImage>
    <xdr:pic>
      <xdr:nvPicPr>
        <xdr:cNvPr id="102" name="ID_E9BC8F70FD2F4F96B7226FB6DD712C8F"/>
        <xdr:cNvPicPr>
          <a:picLocks noChangeAspect="1"/>
        </xdr:cNvPicPr>
      </xdr:nvPicPr>
      <xdr:blipFill>
        <a:blip r:embed="rId100"/>
        <a:stretch>
          <a:fillRect/>
        </a:stretch>
      </xdr:blipFill>
      <xdr:spPr>
        <a:xfrm>
          <a:off x="7628890" y="139475210"/>
          <a:ext cx="5219700" cy="1943100"/>
        </a:xfrm>
        <a:prstGeom prst="rect">
          <a:avLst/>
        </a:prstGeom>
        <a:noFill/>
        <a:ln w="9525">
          <a:noFill/>
        </a:ln>
      </xdr:spPr>
    </xdr:pic>
  </etc:cellImage>
  <etc:cellImage>
    <xdr:pic>
      <xdr:nvPicPr>
        <xdr:cNvPr id="103" name="ID_1933898D2A214903B7B0CFE3F9925CED"/>
        <xdr:cNvPicPr>
          <a:picLocks noChangeAspect="1"/>
        </xdr:cNvPicPr>
      </xdr:nvPicPr>
      <xdr:blipFill>
        <a:blip r:embed="rId100"/>
        <a:stretch>
          <a:fillRect/>
        </a:stretch>
      </xdr:blipFill>
      <xdr:spPr>
        <a:xfrm>
          <a:off x="7456170" y="140627100"/>
          <a:ext cx="5219700" cy="1943100"/>
        </a:xfrm>
        <a:prstGeom prst="rect">
          <a:avLst/>
        </a:prstGeom>
        <a:noFill/>
        <a:ln w="9525">
          <a:noFill/>
        </a:ln>
      </xdr:spPr>
    </xdr:pic>
  </etc:cellImage>
  <etc:cellImage>
    <xdr:pic>
      <xdr:nvPicPr>
        <xdr:cNvPr id="104" name="ID_EB871186C71D4B91A29CAC306EC8EED6"/>
        <xdr:cNvPicPr>
          <a:picLocks noChangeAspect="1"/>
        </xdr:cNvPicPr>
      </xdr:nvPicPr>
      <xdr:blipFill>
        <a:blip r:embed="rId101"/>
        <a:stretch>
          <a:fillRect/>
        </a:stretch>
      </xdr:blipFill>
      <xdr:spPr>
        <a:xfrm>
          <a:off x="7715250" y="135709660"/>
          <a:ext cx="2590800" cy="3781425"/>
        </a:xfrm>
        <a:prstGeom prst="rect">
          <a:avLst/>
        </a:prstGeom>
        <a:noFill/>
        <a:ln w="9525">
          <a:noFill/>
        </a:ln>
      </xdr:spPr>
    </xdr:pic>
  </etc:cellImage>
  <etc:cellImage>
    <xdr:pic>
      <xdr:nvPicPr>
        <xdr:cNvPr id="105" name="ID_E91E14CCC2F64BFCA7D7A849A8A47F61"/>
        <xdr:cNvPicPr>
          <a:picLocks noChangeAspect="1"/>
        </xdr:cNvPicPr>
      </xdr:nvPicPr>
      <xdr:blipFill>
        <a:blip r:embed="rId102"/>
        <a:stretch>
          <a:fillRect/>
        </a:stretch>
      </xdr:blipFill>
      <xdr:spPr>
        <a:xfrm>
          <a:off x="6007100" y="7346315"/>
          <a:ext cx="4981575" cy="4086225"/>
        </a:xfrm>
        <a:prstGeom prst="rect">
          <a:avLst/>
        </a:prstGeom>
        <a:noFill/>
        <a:ln w="9525">
          <a:noFill/>
        </a:ln>
      </xdr:spPr>
    </xdr:pic>
  </etc:cellImage>
  <etc:cellImage>
    <xdr:pic>
      <xdr:nvPicPr>
        <xdr:cNvPr id="106" name="ID_B8B6A694EFFE469D9A14BCDAD46CC11B" descr="Screenshot_20211203_110329"/>
        <xdr:cNvPicPr>
          <a:picLocks noChangeAspect="1"/>
        </xdr:cNvPicPr>
      </xdr:nvPicPr>
      <xdr:blipFill>
        <a:blip r:embed="rId103"/>
        <a:stretch>
          <a:fillRect/>
        </a:stretch>
      </xdr:blipFill>
      <xdr:spPr>
        <a:xfrm>
          <a:off x="6021070" y="13202285"/>
          <a:ext cx="1347470" cy="1348740"/>
        </a:xfrm>
        <a:prstGeom prst="rect">
          <a:avLst/>
        </a:prstGeom>
        <a:noFill/>
        <a:ln>
          <a:noFill/>
        </a:ln>
      </xdr:spPr>
    </xdr:pic>
  </etc:cellImage>
  <etc:cellImage>
    <xdr:pic>
      <xdr:nvPicPr>
        <xdr:cNvPr id="107" name="ID_E8B0F0EDDC8C4F25832240F13A9229C0"/>
        <xdr:cNvPicPr>
          <a:picLocks noChangeAspect="1"/>
        </xdr:cNvPicPr>
      </xdr:nvPicPr>
      <xdr:blipFill>
        <a:blip r:embed="rId104"/>
        <a:stretch>
          <a:fillRect/>
        </a:stretch>
      </xdr:blipFill>
      <xdr:spPr>
        <a:xfrm>
          <a:off x="6007100" y="14653895"/>
          <a:ext cx="1720215" cy="1707515"/>
        </a:xfrm>
        <a:prstGeom prst="rect">
          <a:avLst/>
        </a:prstGeom>
        <a:noFill/>
        <a:ln>
          <a:noFill/>
        </a:ln>
      </xdr:spPr>
    </xdr:pic>
  </etc:cellImage>
  <etc:cellImage>
    <xdr:pic>
      <xdr:nvPicPr>
        <xdr:cNvPr id="108" name="ID_334C946EDC4F4F629D60F596370F7F03"/>
        <xdr:cNvPicPr>
          <a:picLocks noChangeAspect="1"/>
        </xdr:cNvPicPr>
      </xdr:nvPicPr>
      <xdr:blipFill>
        <a:blip r:embed="rId105"/>
        <a:stretch>
          <a:fillRect/>
        </a:stretch>
      </xdr:blipFill>
      <xdr:spPr>
        <a:xfrm>
          <a:off x="5993765" y="16249650"/>
          <a:ext cx="1719580" cy="1731645"/>
        </a:xfrm>
        <a:prstGeom prst="rect">
          <a:avLst/>
        </a:prstGeom>
        <a:noFill/>
        <a:ln>
          <a:noFill/>
        </a:ln>
      </xdr:spPr>
    </xdr:pic>
  </etc:cellImage>
  <etc:cellImage>
    <xdr:pic>
      <xdr:nvPicPr>
        <xdr:cNvPr id="109" name="ID_6D1A5636E47241F1A6D290E8D7EF79D6"/>
        <xdr:cNvPicPr>
          <a:picLocks noChangeAspect="1"/>
        </xdr:cNvPicPr>
      </xdr:nvPicPr>
      <xdr:blipFill>
        <a:blip r:embed="rId106"/>
        <a:stretch>
          <a:fillRect/>
        </a:stretch>
      </xdr:blipFill>
      <xdr:spPr>
        <a:xfrm>
          <a:off x="5919470" y="19055080"/>
          <a:ext cx="4819650" cy="5219700"/>
        </a:xfrm>
        <a:prstGeom prst="rect">
          <a:avLst/>
        </a:prstGeom>
        <a:noFill/>
        <a:ln w="9525">
          <a:noFill/>
        </a:ln>
      </xdr:spPr>
    </xdr:pic>
  </etc:cellImage>
  <etc:cellImage>
    <xdr:pic>
      <xdr:nvPicPr>
        <xdr:cNvPr id="110" name="ID_8E9F2598E77144989C111172A6747FA6"/>
        <xdr:cNvPicPr>
          <a:picLocks noChangeAspect="1"/>
        </xdr:cNvPicPr>
      </xdr:nvPicPr>
      <xdr:blipFill>
        <a:blip r:embed="rId107"/>
        <a:stretch>
          <a:fillRect/>
        </a:stretch>
      </xdr:blipFill>
      <xdr:spPr>
        <a:xfrm>
          <a:off x="6543040" y="25930860"/>
          <a:ext cx="2619375" cy="2581275"/>
        </a:xfrm>
        <a:prstGeom prst="rect">
          <a:avLst/>
        </a:prstGeom>
        <a:noFill/>
        <a:ln w="9525">
          <a:noFill/>
        </a:ln>
      </xdr:spPr>
    </xdr:pic>
  </etc:cellImage>
</etc:cellImages>
</file>

<file path=xl/sharedStrings.xml><?xml version="1.0" encoding="utf-8"?>
<sst xmlns="http://schemas.openxmlformats.org/spreadsheetml/2006/main" count="514" uniqueCount="285">
  <si>
    <t>重庆城市科技学院2023年暑期实验耗材招标采购询价单（永川校区和巴南校区）</t>
  </si>
  <si>
    <t>报价单位（盖章）：</t>
  </si>
  <si>
    <t>联系人及联系方式：</t>
  </si>
  <si>
    <t>序号</t>
  </si>
  <si>
    <t>内容</t>
  </si>
  <si>
    <t>参考品牌</t>
  </si>
  <si>
    <t>规格型号</t>
  </si>
  <si>
    <t>送货地点</t>
  </si>
  <si>
    <t>参考图片</t>
  </si>
  <si>
    <t>单位</t>
  </si>
  <si>
    <t>数量</t>
  </si>
  <si>
    <t>报价品牌及型号</t>
  </si>
  <si>
    <t>含税单价（元）</t>
  </si>
  <si>
    <t>含税总价（元）</t>
  </si>
  <si>
    <t>曲线锯</t>
  </si>
  <si>
    <t>东城及同级别</t>
  </si>
  <si>
    <t>电动曲线锯
参考型号：WMQ580-85</t>
  </si>
  <si>
    <t>重庆城市科技学院（巴南校区）
地址：巴南区燕尾山路898号</t>
  </si>
  <si>
    <t>个</t>
  </si>
  <si>
    <t>枪钉</t>
  </si>
  <si>
    <t>国标</t>
  </si>
  <si>
    <t>F30 5000发/盒 镀锌防锈特钢枪钉</t>
  </si>
  <si>
    <t>盒</t>
  </si>
  <si>
    <t>人字梯</t>
  </si>
  <si>
    <t>2.5米加强加固版
主体材质：铝合金
踏板数：八步梯</t>
  </si>
  <si>
    <t>砂纸</t>
  </si>
  <si>
    <t>材质：碳化硅水纸“软皮纸” 1000目（精磨） 尺寸：23*28cm</t>
  </si>
  <si>
    <t>张</t>
  </si>
  <si>
    <t>螺丝刀套装（S2工具钢）</t>
  </si>
  <si>
    <t>日常家用工具箱套装大全五金电工专用维修家庭车载多功能组合全套</t>
  </si>
  <si>
    <t>套</t>
  </si>
  <si>
    <t>材质：碳化硅水纸“软皮纸” 800目（精磨） 尺寸：23*28cm</t>
  </si>
  <si>
    <t>材质：碳化硅水纸“软皮纸” 600目（精磨） 尺寸：23*28cm</t>
  </si>
  <si>
    <t>电工胶带</t>
  </si>
  <si>
    <t>公牛及同级别</t>
  </si>
  <si>
    <t>电气胶布PVC电工绝缘胶带 阻燃耐低温 黑色9米</t>
  </si>
  <si>
    <t>卷</t>
  </si>
  <si>
    <t>红钢玉打磨头</t>
  </si>
  <si>
    <t>电磨直磨机手枪钻圆柱金属打磨抛光沙轮内磨头</t>
  </si>
  <si>
    <t>套装螺丝钉</t>
  </si>
  <si>
    <t>套装螺丝钉微型套装（沉头1500颗）送15格盒子</t>
  </si>
  <si>
    <t>套装螺丝钉304套装（圆头510颗）送24格盒子</t>
  </si>
  <si>
    <t>螺丝套装</t>
  </si>
  <si>
    <t>500PC，微型螺丝5件套送眼镜螺丝刀</t>
  </si>
  <si>
    <t>免钉胶/玻璃胶（三支赠胶枪）</t>
  </si>
  <si>
    <t>瓦克WK-PA002
净含量：280ml</t>
  </si>
  <si>
    <t>支</t>
  </si>
  <si>
    <t>卷尺</t>
  </si>
  <si>
    <t>长城精工及同级别</t>
  </si>
  <si>
    <t>尼龙覆膜钢卷尺1m*12.5mm</t>
  </si>
  <si>
    <t>游标卡尺</t>
  </si>
  <si>
    <t>得力及同级别</t>
  </si>
  <si>
    <t>机械式简易卡尺游标读数 测量范围：0-150mm 材质：碳钢
参考型号：DL92150
精度≤0.08mm</t>
  </si>
  <si>
    <t>螺旋测微器</t>
  </si>
  <si>
    <t>外径机械千分尺0-25高精度螺旋测微器仪
材质：不锈钢
产品分度值：0.01mm测厚仪 产品量程：0-25mm
参考型号：DL9325</t>
  </si>
  <si>
    <t>螺丝刀两件套</t>
  </si>
  <si>
    <t>40Cr刀杆 PP防滑手柄
十字：PH2*100mm
一字：6*100mm
参考型号：DL620102</t>
  </si>
  <si>
    <t>螺丝刀2</t>
  </si>
  <si>
    <t>绿林及同级别</t>
  </si>
  <si>
    <t>绿林093043
螺丝刀套装26合一笔记本拆机工具全套精密十字一字六角梅花多功能</t>
  </si>
  <si>
    <t>零件盒物料盒工具箱</t>
  </si>
  <si>
    <t>铭丰腾龙及同级别</t>
  </si>
  <si>
    <t>零件盒X2#250*150*120mm（颜色：黄色）</t>
  </si>
  <si>
    <t>梯子</t>
  </si>
  <si>
    <t>参考型号：奥鹏AP-1265 (加厚加固-模高3.2米-5步梯），含扶手、防滑脚垫、工具架等配件
类别：单侧人字梯
承重：150-180kg
主体材质：碳钢</t>
  </si>
  <si>
    <t>部</t>
  </si>
  <si>
    <t>单根纯铜镀锡线</t>
  </si>
  <si>
    <t>BV0.12 单根纯铜镀锡线
100米/圈</t>
  </si>
  <si>
    <t>圈</t>
  </si>
  <si>
    <t>焊锡</t>
  </si>
  <si>
    <t>活性焊锡线63% 0.8mm 500g/筒</t>
  </si>
  <si>
    <t>筒</t>
  </si>
  <si>
    <t>焊锡丝</t>
  </si>
  <si>
    <t>中亚牌及同级别</t>
  </si>
  <si>
    <t>0.8mm 63% 高纯度免清洗 500g/筒</t>
  </si>
  <si>
    <t>电烙铁</t>
  </si>
  <si>
    <t>实益及同级别</t>
  </si>
  <si>
    <t>内热式，20W，斜口</t>
  </si>
  <si>
    <t>烙铁架</t>
  </si>
  <si>
    <t>保固C-4烙铁架</t>
  </si>
  <si>
    <t>不锈钢剪刀</t>
  </si>
  <si>
    <t>强力剪 约17cm</t>
  </si>
  <si>
    <t>把</t>
  </si>
  <si>
    <t>不锈钢镊子</t>
  </si>
  <si>
    <t>直尖头ST-12硬度40无磁</t>
  </si>
  <si>
    <t>吸锡器</t>
  </si>
  <si>
    <t>铝合金 150mm</t>
  </si>
  <si>
    <t>剥线钳</t>
  </si>
  <si>
    <t>6寸多功能不锈钢电工剪</t>
  </si>
  <si>
    <t>杂电阻</t>
  </si>
  <si>
    <t>直插</t>
  </si>
  <si>
    <t>斤</t>
  </si>
  <si>
    <t>松香</t>
  </si>
  <si>
    <t>优质松香 焊锡</t>
  </si>
  <si>
    <t>尖嘴钳</t>
  </si>
  <si>
    <t>得力、德力西及同级别</t>
  </si>
  <si>
    <t>6寸多功能尖嘴钳</t>
  </si>
  <si>
    <t>重庆城市科技学院（永川校区）
地址：永川区光彩大道368号</t>
  </si>
  <si>
    <t>透明亚克力板</t>
  </si>
  <si>
    <t>1.4m*0.9m，厚度1cm</t>
  </si>
  <si>
    <t>块</t>
  </si>
  <si>
    <t>大螺口LED</t>
  </si>
  <si>
    <t>欧普及同级别</t>
  </si>
  <si>
    <t>E27大螺口 5W 白光 6500K</t>
  </si>
  <si>
    <t>大螺口吊灯头</t>
  </si>
  <si>
    <t>E27大螺口 12W白光 6000K</t>
  </si>
  <si>
    <t>铝棒</t>
  </si>
  <si>
    <t>φ25*1000mm</t>
  </si>
  <si>
    <t>根</t>
  </si>
  <si>
    <t>铝块</t>
  </si>
  <si>
    <t>100*100*100mm</t>
  </si>
  <si>
    <t>桥式铝用刀盘面铣刀盘</t>
  </si>
  <si>
    <t>AP-125-22-2T桥式金款</t>
  </si>
  <si>
    <t>桥式铝用刀盘面铣刀柄</t>
  </si>
  <si>
    <t>BT40-FMB22-60</t>
  </si>
  <si>
    <t>铣刀柄</t>
  </si>
  <si>
    <t>BT40-ER32-100L</t>
  </si>
  <si>
    <t>铣刀片</t>
  </si>
  <si>
    <t>APKT 160408 PCD</t>
  </si>
  <si>
    <t>片</t>
  </si>
  <si>
    <t>Z轴对刀器</t>
  </si>
  <si>
    <t>光电蜂鸣式对刀仪50mm</t>
  </si>
  <si>
    <t>筒夹</t>
  </si>
  <si>
    <t>AA级ER32筒夹18支套装3-20mm</t>
  </si>
  <si>
    <t>锁刀座</t>
  </si>
  <si>
    <t>BT40</t>
  </si>
  <si>
    <t>光电式寻边器</t>
  </si>
  <si>
    <t>KP20L 本体精度0.005mm 芯片式LED光源 电池规格1.5V两节</t>
  </si>
  <si>
    <t>4刃平底铣刀</t>
  </si>
  <si>
    <t>55度4刃钨钢合金铣刀
Ф8*20*D8*60</t>
  </si>
  <si>
    <t>55度4刃钨钢合金铣刀
Ф10*40*D10*100</t>
  </si>
  <si>
    <t>55度4刃钨钢合金铣刀
Ф12*45*D12*100</t>
  </si>
  <si>
    <t>55度4刃钨钢合金铣刀
Ф16*45*D16*100</t>
  </si>
  <si>
    <t>55度4刃钨钢合金铣刀
Ф20*45*D20*100</t>
  </si>
  <si>
    <t>硬质合金钻头</t>
  </si>
  <si>
    <t>Ф6，钻尖角135°，刃长28mm，总长72mm</t>
  </si>
  <si>
    <t>Ф8钻尖角135°，刃长31mm，总长75mm</t>
  </si>
  <si>
    <t>Ф10钻尖角135°，刃长43mm，总长93mm</t>
  </si>
  <si>
    <t>Ф12钻尖角135°，刃长51mm，总长108mm</t>
  </si>
  <si>
    <t>拉丁扳手</t>
  </si>
  <si>
    <t>PS-BT40 材质：42CrMo</t>
  </si>
  <si>
    <t>拉丁</t>
  </si>
  <si>
    <t>BT40 材质：40CrMn Ti 精度≤0.02mm</t>
  </si>
  <si>
    <t>数控倒角刀杆中心内孔倒角刀45度</t>
  </si>
  <si>
    <t>DX45 SDO9C12T1-120 优质钢材42CrMo</t>
  </si>
  <si>
    <t>数控倒角刀杆中心内孔倒角刀片</t>
  </si>
  <si>
    <t>适配刀片 SDEXO90408-AR</t>
  </si>
  <si>
    <t>时间继电器底座</t>
  </si>
  <si>
    <t>德力西及同级别</t>
  </si>
  <si>
    <t>JSZ3  八圆脚 配件</t>
  </si>
  <si>
    <t>U型标准电气安装配电箱钢导轨</t>
  </si>
  <si>
    <t>C45导轨 C45国标导轨U型DZ47标准电气安装配电箱钢导轨35宽*7.5高*1.0厚 国标100厘米</t>
  </si>
  <si>
    <t>三联按钮</t>
  </si>
  <si>
    <t>按钮开关自复位按钮盒三位三联LA4-3H控制按钮启动停止按钮</t>
  </si>
  <si>
    <t>钨钢画针</t>
  </si>
  <si>
    <t>高硬度钨钢合金笔头</t>
  </si>
  <si>
    <t>中心冲</t>
  </si>
  <si>
    <t>八角柄+滚花柄定位冲</t>
  </si>
  <si>
    <t>丝锥扳手</t>
  </si>
  <si>
    <t>钢质 6-14mm 总长280mm</t>
  </si>
  <si>
    <t>麻花钻</t>
  </si>
  <si>
    <t>直径8.5mm 镀钛 HSS高速钢</t>
  </si>
  <si>
    <t>只</t>
  </si>
  <si>
    <t>木螺丝</t>
  </si>
  <si>
    <t>碳钢材质沉头自攻螺丝 M6*35  50粒/袋</t>
  </si>
  <si>
    <t>袋</t>
  </si>
  <si>
    <t>外圆正刀</t>
  </si>
  <si>
    <t>MTJNR2020K16 刀杆材质40CrMn
配件：刀垫、销钉、压板、双头螺丝、扳手</t>
  </si>
  <si>
    <t>三角形刀片</t>
  </si>
  <si>
    <t>正开槽 TNMG160408R-S JC600
排屑槽宽2.7mm，长10mm</t>
  </si>
  <si>
    <t>切断刀刀杆</t>
  </si>
  <si>
    <t>MGEHR2020-2.5 正刀 内含：刀杆，国标螺钉，内六角扳手</t>
  </si>
  <si>
    <t>切断刀刀片</t>
  </si>
  <si>
    <t>材质: 硬质合金 MGMN250-G YZ6020</t>
  </si>
  <si>
    <t>外圆刀杆</t>
  </si>
  <si>
    <t>MCLNR2020K-12正刀 材质: 40Cr</t>
  </si>
  <si>
    <t>菱形刀片</t>
  </si>
  <si>
    <t>CNMG120408-OPM YBC252</t>
  </si>
  <si>
    <t>圆钢</t>
  </si>
  <si>
    <t>45#，14*1000  HRC26-30 整支3030mm</t>
  </si>
  <si>
    <t>工业级不锈钢游标卡尺150mm</t>
  </si>
  <si>
    <t>方钢</t>
  </si>
  <si>
    <t>45#，25*25*1000mm</t>
  </si>
  <si>
    <t>手工锯条</t>
  </si>
  <si>
    <t>高碳钢 中齿18牙 20根/包</t>
  </si>
  <si>
    <t>包</t>
  </si>
  <si>
    <t>三合板</t>
  </si>
  <si>
    <t>40*30cm，厚4mm 椴木夹层板</t>
  </si>
  <si>
    <t>空心圆柱体</t>
  </si>
  <si>
    <t>国标定制</t>
  </si>
  <si>
    <t>外径24mm，内径12mm，高28mm，材质45钢，表面镀铜</t>
  </si>
  <si>
    <t>实心圆柱体</t>
  </si>
  <si>
    <t>直径10mm，高15mm，材质45钢，表面镀铜</t>
  </si>
  <si>
    <t>长城精工迷你小卷尺1米刻度随身便携式测量一米不锈钢盒尺</t>
  </si>
  <si>
    <t>塑料零件盒</t>
  </si>
  <si>
    <t>590*380*145，6格，深蓝色</t>
  </si>
  <si>
    <t>零件盒组合式</t>
  </si>
  <si>
    <t>180*155*80，蓝色 HDPE高密度聚乙烯</t>
  </si>
  <si>
    <t>刀架螺丝</t>
  </si>
  <si>
    <t>优质钢材 M16*60高强度四方刀架螺丝</t>
  </si>
  <si>
    <t>M10*45高强度四方刀架螺丝</t>
  </si>
  <si>
    <t>线切割导电块</t>
  </si>
  <si>
    <t>钨钢方12*12*12孔6</t>
  </si>
  <si>
    <t>钨钢方14*14*14孔8</t>
  </si>
  <si>
    <t>钨钢方14*14*17孔8</t>
  </si>
  <si>
    <t>金属清洗剂</t>
  </si>
  <si>
    <t>产品PH值: PH&gt;7 1000g/袋</t>
  </si>
  <si>
    <t>发那科电池</t>
  </si>
  <si>
    <t>BR-2/3AGCT4A</t>
  </si>
  <si>
    <t>锂电池</t>
  </si>
  <si>
    <t>ER14505H 智能水表3.6V流量计PLC巡更棒锂电池 带插头线款式
电压：3.6V 容量2700mah 尺寸：14.5*50.5mm</t>
  </si>
  <si>
    <t>免钉胶</t>
  </si>
  <si>
    <t>310ml/管 白色</t>
  </si>
  <si>
    <t>管</t>
  </si>
  <si>
    <t>透明胶带</t>
  </si>
  <si>
    <t>白透明45mm*50m</t>
  </si>
  <si>
    <t>水泥</t>
  </si>
  <si>
    <t>标号42.5，50公斤/包</t>
  </si>
  <si>
    <t>铁钉</t>
  </si>
  <si>
    <t>长度8cm 粗度3.5mm</t>
  </si>
  <si>
    <t>Kg</t>
  </si>
  <si>
    <t>平口钳</t>
  </si>
  <si>
    <t>多功能平口钳剪线钳子8英寸</t>
  </si>
  <si>
    <t>木模板</t>
  </si>
  <si>
    <t>桉木 10*110*2000mm</t>
  </si>
  <si>
    <t>桉木 10*160*2000mm</t>
  </si>
  <si>
    <t>木条</t>
  </si>
  <si>
    <t>20*20*2000mm 杨木</t>
  </si>
  <si>
    <t>直角扣件</t>
  </si>
  <si>
    <t>1.5斤 脚手架扣件</t>
  </si>
  <si>
    <t>竹片式脚手板</t>
  </si>
  <si>
    <t>2000mm*200mm*50mm 板厚1.2mm</t>
  </si>
  <si>
    <t>拉伸试件</t>
  </si>
  <si>
    <t>低碳钢Q235 10d(10倍直径)</t>
  </si>
  <si>
    <t>铸铁压缩试件</t>
  </si>
  <si>
    <t>直径D=15mm，高H=20mm，铸铁、内部带粘结型</t>
  </si>
  <si>
    <t>标准砂</t>
  </si>
  <si>
    <t>大袋21.6kg 粒径范围0.08-2mm</t>
  </si>
  <si>
    <t>∮6钢筋</t>
  </si>
  <si>
    <t>∮6钢筋 2.3米/支</t>
  </si>
  <si>
    <t>工业款 量程15cm 误差≤0.03mm
测量精度≤0.08mm</t>
  </si>
  <si>
    <t>锥式液限仪</t>
  </si>
  <si>
    <t>参考型号：ZY-1型，76g</t>
  </si>
  <si>
    <t>台</t>
  </si>
  <si>
    <t>砂子标准方孔筛</t>
  </si>
  <si>
    <t>孔径（9.5mm、4.75mm、2.36mm、1.18mm、0.6mm、0.3mm、0.15mm）</t>
  </si>
  <si>
    <t>钢材切割机</t>
  </si>
  <si>
    <t>博士牌及同级别</t>
  </si>
  <si>
    <t>切割钢管专用 参考型号：GCO 200</t>
  </si>
  <si>
    <t>钢卷尺</t>
  </si>
  <si>
    <t>得力</t>
  </si>
  <si>
    <t>塑壳款5m*25mm
参考型号：DL9025B</t>
  </si>
  <si>
    <t>混凝土抗压试件模具</t>
  </si>
  <si>
    <t>100*100*100mm 钢制</t>
  </si>
  <si>
    <t>激光投线仪</t>
  </si>
  <si>
    <t>恒昌及同级别</t>
  </si>
  <si>
    <t>参考型号：MP-DL5 绿光5线水平仪</t>
  </si>
  <si>
    <t>钳形功率表</t>
  </si>
  <si>
    <t>华仪仪表及同级别</t>
  </si>
  <si>
    <t>参考型号：MS2201</t>
  </si>
  <si>
    <t>石材切割机</t>
  </si>
  <si>
    <t>参考型号：Z1E-KQ-110</t>
  </si>
  <si>
    <t>胶合板椴木层板</t>
  </si>
  <si>
    <t>60*80*0.3cm</t>
  </si>
  <si>
    <t>亚克力板</t>
  </si>
  <si>
    <t>材质PMMA 30*40*0.3cm</t>
  </si>
  <si>
    <t>螺丝刀工具盒</t>
  </si>
  <si>
    <t>电子精密维修65件套</t>
  </si>
  <si>
    <t>网线钳</t>
  </si>
  <si>
    <t>绿联及同级别</t>
  </si>
  <si>
    <t>网线网络电话线水晶压线钳 6P/8P两用多功能省力剥剪线钳 压接水晶头工具 70683</t>
  </si>
  <si>
    <t>测线仪</t>
  </si>
  <si>
    <t>精准型寻线仪 60V耐压/POE寻线</t>
  </si>
  <si>
    <t>伸缩梯子铝合金梯子</t>
  </si>
  <si>
    <t>3.8米伸缩直梯 缩回88cm 步距30cm</t>
  </si>
  <si>
    <t>总计（元）</t>
  </si>
  <si>
    <t>大写：</t>
  </si>
  <si>
    <t>小写：</t>
  </si>
  <si>
    <t>交易条款：</t>
  </si>
  <si>
    <t>1.出厂含税价，报价含税费、装卸、搬运、运费等完成本项目的所有费用。</t>
  </si>
  <si>
    <t>2.除非另外达成协议并生效，本报价文件将构成约束我们双方的合同。基于以上报价，如贵单位选择我方供货或提供清单内服务，因我方原因未执行的，我单位愿支付标的物总价的20%作为违约金。</t>
  </si>
  <si>
    <t>3.质保期：所有材料非人为损坏质保1年，如厂家质保期长于1年，以厂家质保时间为准。</t>
  </si>
  <si>
    <r>
      <rPr>
        <sz val="14"/>
        <color rgb="FF000000"/>
        <rFont val="宋体"/>
        <charset val="134"/>
      </rPr>
      <t>4.送货周期：</t>
    </r>
    <r>
      <rPr>
        <u/>
        <sz val="14"/>
        <color rgb="FF000000"/>
        <rFont val="宋体"/>
        <charset val="134"/>
      </rPr>
      <t xml:space="preserve">     </t>
    </r>
    <r>
      <rPr>
        <sz val="14"/>
        <color rgb="FF000000"/>
        <rFont val="宋体"/>
        <charset val="134"/>
      </rPr>
      <t>天，开票单位与盖章单位须一致，是否接受拆单供货：</t>
    </r>
    <r>
      <rPr>
        <u/>
        <sz val="14"/>
        <color rgb="FF000000"/>
        <rFont val="宋体"/>
        <charset val="134"/>
      </rPr>
      <t xml:space="preserve">       </t>
    </r>
  </si>
  <si>
    <t>5.报价单需加盖公章密封交至重庆城市科技学院招标采购办公室（108），联系人：赵老师，联系方式：15723188958。</t>
  </si>
  <si>
    <t>6.报价有效期：:60个工作日。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</si>
</sst>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宋体"/>
      <charset val="134"/>
    </font>
    <font>
      <sz val="18"/>
      <color rgb="FF000000"/>
      <name val="宋体"/>
      <charset val="134"/>
    </font>
    <font>
      <sz val="14"/>
      <color rgb="FF000000"/>
      <name val="宋体"/>
      <charset val="134"/>
    </font>
    <font>
      <sz val="14"/>
      <color theme="1"/>
      <name val="宋体"/>
      <charset val="134"/>
    </font>
    <font>
      <sz val="14"/>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4"/>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6"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10" borderId="0" applyNumberFormat="0" applyBorder="0" applyAlignment="0" applyProtection="0">
      <alignment vertical="center"/>
    </xf>
    <xf numFmtId="0" fontId="12" fillId="0" borderId="8" applyNumberFormat="0" applyFill="0" applyAlignment="0" applyProtection="0">
      <alignment vertical="center"/>
    </xf>
    <xf numFmtId="0" fontId="9" fillId="11" borderId="0" applyNumberFormat="0" applyBorder="0" applyAlignment="0" applyProtection="0">
      <alignment vertical="center"/>
    </xf>
    <xf numFmtId="0" fontId="18" fillId="12" borderId="9" applyNumberFormat="0" applyAlignment="0" applyProtection="0">
      <alignment vertical="center"/>
    </xf>
    <xf numFmtId="0" fontId="19" fillId="12" borderId="5" applyNumberFormat="0" applyAlignment="0" applyProtection="0">
      <alignment vertical="center"/>
    </xf>
    <xf numFmtId="0" fontId="20" fillId="13" borderId="10"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7">
    <xf numFmtId="0" fontId="0" fillId="0" borderId="0" xfId="0">
      <alignment vertical="center"/>
    </xf>
    <xf numFmtId="0" fontId="1" fillId="0" borderId="0" xfId="0" applyFont="1" applyFill="1">
      <alignment vertical="center"/>
    </xf>
    <xf numFmtId="0" fontId="1" fillId="0" borderId="0" xfId="0" applyFont="1" applyBorder="1">
      <alignment vertical="center"/>
    </xf>
    <xf numFmtId="0" fontId="1" fillId="0" borderId="0" xfId="0" applyFont="1">
      <alignment vertical="center"/>
    </xf>
    <xf numFmtId="0" fontId="2" fillId="0" borderId="0" xfId="0" applyFont="1" applyBorder="1" applyAlignment="1">
      <alignment horizontal="center" vertical="center" wrapText="1"/>
    </xf>
    <xf numFmtId="0" fontId="3" fillId="0" borderId="0" xfId="0" applyFont="1" applyAlignment="1">
      <alignment horizontal="left"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xf>
    <xf numFmtId="0" fontId="3" fillId="0" borderId="1" xfId="0" applyNumberFormat="1" applyFont="1" applyBorder="1" applyAlignment="1">
      <alignment horizontal="left" vertical="center" wrapText="1"/>
    </xf>
    <xf numFmtId="0" fontId="3"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jpe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pn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4"/>
  <sheetViews>
    <sheetView tabSelected="1" zoomScale="55" zoomScaleNormal="55" zoomScaleSheetLayoutView="55" workbookViewId="0">
      <selection activeCell="J66" sqref="J66"/>
    </sheetView>
  </sheetViews>
  <sheetFormatPr defaultColWidth="9" defaultRowHeight="13.5"/>
  <cols>
    <col min="1" max="1" width="10.9083333333333" style="3" customWidth="1"/>
    <col min="2" max="3" width="14.7666666666667" style="3" customWidth="1"/>
    <col min="4" max="4" width="29.0833333333333" style="3" customWidth="1"/>
    <col min="5" max="5" width="16.125" style="3" customWidth="1"/>
    <col min="6" max="6" width="18.175" style="3" customWidth="1"/>
    <col min="7" max="7" width="12.1416666666667" style="3" customWidth="1"/>
    <col min="8" max="8" width="12.3166666666667" style="3" customWidth="1"/>
    <col min="9" max="9" width="13.8583333333333" style="3" customWidth="1"/>
    <col min="10" max="11" width="13.625" style="3" customWidth="1"/>
    <col min="12" max="16384" width="9" style="3"/>
  </cols>
  <sheetData>
    <row r="1" ht="68" customHeight="1" spans="1:11">
      <c r="A1" s="4" t="s">
        <v>0</v>
      </c>
      <c r="B1" s="4"/>
      <c r="C1" s="4"/>
      <c r="D1" s="4"/>
      <c r="E1" s="4"/>
      <c r="F1" s="4"/>
      <c r="G1" s="4"/>
      <c r="H1" s="4"/>
      <c r="I1" s="4"/>
      <c r="J1" s="4"/>
      <c r="K1" s="4"/>
    </row>
    <row r="2" ht="40" customHeight="1" spans="1:11">
      <c r="A2" s="5" t="s">
        <v>1</v>
      </c>
      <c r="B2" s="5"/>
      <c r="C2" s="5"/>
      <c r="D2" s="5"/>
      <c r="E2" s="5"/>
      <c r="F2" s="5"/>
      <c r="G2" s="5"/>
      <c r="H2" s="5"/>
      <c r="I2" s="5"/>
      <c r="J2" s="5"/>
      <c r="K2" s="5"/>
    </row>
    <row r="3" ht="40" customHeight="1" spans="1:11">
      <c r="A3" s="5" t="s">
        <v>2</v>
      </c>
      <c r="B3" s="5"/>
      <c r="C3" s="5"/>
      <c r="D3" s="5"/>
      <c r="E3" s="5"/>
      <c r="F3" s="5"/>
      <c r="G3" s="5"/>
      <c r="H3" s="5"/>
      <c r="I3" s="5"/>
      <c r="J3" s="5"/>
      <c r="K3" s="5"/>
    </row>
    <row r="4" ht="57" customHeight="1" spans="1:11">
      <c r="A4" s="6" t="s">
        <v>3</v>
      </c>
      <c r="B4" s="6" t="s">
        <v>4</v>
      </c>
      <c r="C4" s="6" t="s">
        <v>5</v>
      </c>
      <c r="D4" s="6" t="s">
        <v>6</v>
      </c>
      <c r="E4" s="6" t="s">
        <v>7</v>
      </c>
      <c r="F4" s="6" t="s">
        <v>8</v>
      </c>
      <c r="G4" s="6" t="s">
        <v>9</v>
      </c>
      <c r="H4" s="6" t="s">
        <v>10</v>
      </c>
      <c r="I4" s="6" t="s">
        <v>11</v>
      </c>
      <c r="J4" s="6" t="s">
        <v>12</v>
      </c>
      <c r="K4" s="6" t="s">
        <v>13</v>
      </c>
    </row>
    <row r="5" ht="70" customHeight="1" spans="1:11">
      <c r="A5" s="7">
        <v>1</v>
      </c>
      <c r="B5" s="8" t="s">
        <v>14</v>
      </c>
      <c r="C5" s="8" t="s">
        <v>15</v>
      </c>
      <c r="D5" s="8" t="s">
        <v>16</v>
      </c>
      <c r="E5" s="9" t="s">
        <v>17</v>
      </c>
      <c r="F5" s="8" t="str">
        <f>_xlfn.DISPIMG("ID_C5DD8A83012845C5B77055B426A7366E",1)</f>
        <v>=DISPIMG("ID_C5DD8A83012845C5B77055B426A7366E",1)</v>
      </c>
      <c r="G5" s="8" t="s">
        <v>18</v>
      </c>
      <c r="H5" s="8">
        <v>1</v>
      </c>
      <c r="I5" s="12"/>
      <c r="J5" s="12"/>
      <c r="K5" s="7"/>
    </row>
    <row r="6" ht="70" customHeight="1" spans="1:11">
      <c r="A6" s="7">
        <v>2</v>
      </c>
      <c r="B6" s="8" t="s">
        <v>19</v>
      </c>
      <c r="C6" s="8" t="s">
        <v>20</v>
      </c>
      <c r="D6" s="8" t="s">
        <v>21</v>
      </c>
      <c r="E6" s="10"/>
      <c r="F6" s="8" t="str">
        <f>_xlfn.DISPIMG("ID_E6C1EE19A6FA47B8BEB73EB277344A29",1)</f>
        <v>=DISPIMG("ID_E6C1EE19A6FA47B8BEB73EB277344A29",1)</v>
      </c>
      <c r="G6" s="8" t="s">
        <v>22</v>
      </c>
      <c r="H6" s="8">
        <v>10</v>
      </c>
      <c r="I6" s="12"/>
      <c r="J6" s="12"/>
      <c r="K6" s="7"/>
    </row>
    <row r="7" s="1" customFormat="1" ht="70" customHeight="1" spans="1:11">
      <c r="A7" s="7">
        <v>3</v>
      </c>
      <c r="B7" s="8" t="s">
        <v>23</v>
      </c>
      <c r="C7" s="8" t="s">
        <v>20</v>
      </c>
      <c r="D7" s="8" t="s">
        <v>24</v>
      </c>
      <c r="E7" s="10"/>
      <c r="F7" s="8" t="str">
        <f>_xlfn.DISPIMG("ID_0D233FBDB26E438F8A8F9016B54FAF40",1)</f>
        <v>=DISPIMG("ID_0D233FBDB26E438F8A8F9016B54FAF40",1)</v>
      </c>
      <c r="G7" s="8" t="s">
        <v>18</v>
      </c>
      <c r="H7" s="8">
        <v>1</v>
      </c>
      <c r="I7" s="12"/>
      <c r="J7" s="12"/>
      <c r="K7" s="7"/>
    </row>
    <row r="8" s="1" customFormat="1" ht="70" customHeight="1" spans="1:11">
      <c r="A8" s="7">
        <v>4</v>
      </c>
      <c r="B8" s="8" t="s">
        <v>25</v>
      </c>
      <c r="C8" s="8" t="s">
        <v>20</v>
      </c>
      <c r="D8" s="8" t="s">
        <v>26</v>
      </c>
      <c r="E8" s="10"/>
      <c r="F8" s="8" t="str">
        <f t="shared" ref="F8:F11" si="0">_xlfn.DISPIMG("ID_507675FF9CEC4F41B225DC751B1AE221",1)</f>
        <v>=DISPIMG("ID_507675FF9CEC4F41B225DC751B1AE221",1)</v>
      </c>
      <c r="G8" s="8" t="s">
        <v>27</v>
      </c>
      <c r="H8" s="8">
        <v>100</v>
      </c>
      <c r="I8" s="12"/>
      <c r="J8" s="12"/>
      <c r="K8" s="7"/>
    </row>
    <row r="9" s="1" customFormat="1" ht="84" customHeight="1" spans="1:11">
      <c r="A9" s="7">
        <v>5</v>
      </c>
      <c r="B9" s="8" t="s">
        <v>28</v>
      </c>
      <c r="C9" s="8" t="s">
        <v>20</v>
      </c>
      <c r="D9" s="8" t="s">
        <v>29</v>
      </c>
      <c r="E9" s="10"/>
      <c r="F9" s="8" t="str">
        <f>_xlfn.DISPIMG("ID_E91E14CCC2F64BFCA7D7A849A8A47F61",1)</f>
        <v>=DISPIMG("ID_E91E14CCC2F64BFCA7D7A849A8A47F61",1)</v>
      </c>
      <c r="G9" s="8" t="s">
        <v>30</v>
      </c>
      <c r="H9" s="8">
        <v>2</v>
      </c>
      <c r="I9" s="12"/>
      <c r="J9" s="12"/>
      <c r="K9" s="7"/>
    </row>
    <row r="10" s="1" customFormat="1" ht="85" customHeight="1" spans="1:11">
      <c r="A10" s="7">
        <v>6</v>
      </c>
      <c r="B10" s="8" t="s">
        <v>25</v>
      </c>
      <c r="C10" s="8" t="s">
        <v>20</v>
      </c>
      <c r="D10" s="8" t="s">
        <v>31</v>
      </c>
      <c r="E10" s="10"/>
      <c r="F10" s="8" t="str">
        <f t="shared" si="0"/>
        <v>=DISPIMG("ID_507675FF9CEC4F41B225DC751B1AE221",1)</v>
      </c>
      <c r="G10" s="8" t="s">
        <v>27</v>
      </c>
      <c r="H10" s="8">
        <v>100</v>
      </c>
      <c r="I10" s="12"/>
      <c r="J10" s="12"/>
      <c r="K10" s="7"/>
    </row>
    <row r="11" s="1" customFormat="1" ht="88" customHeight="1" spans="1:11">
      <c r="A11" s="7">
        <v>7</v>
      </c>
      <c r="B11" s="8" t="s">
        <v>25</v>
      </c>
      <c r="C11" s="8" t="s">
        <v>20</v>
      </c>
      <c r="D11" s="8" t="s">
        <v>32</v>
      </c>
      <c r="E11" s="10"/>
      <c r="F11" s="8" t="str">
        <f t="shared" si="0"/>
        <v>=DISPIMG("ID_507675FF9CEC4F41B225DC751B1AE221",1)</v>
      </c>
      <c r="G11" s="8" t="s">
        <v>27</v>
      </c>
      <c r="H11" s="8">
        <v>100</v>
      </c>
      <c r="I11" s="12"/>
      <c r="J11" s="12"/>
      <c r="K11" s="7"/>
    </row>
    <row r="12" s="1" customFormat="1" ht="70" customHeight="1" spans="1:11">
      <c r="A12" s="7">
        <v>8</v>
      </c>
      <c r="B12" s="8" t="s">
        <v>33</v>
      </c>
      <c r="C12" s="8" t="s">
        <v>34</v>
      </c>
      <c r="D12" s="8" t="s">
        <v>35</v>
      </c>
      <c r="E12" s="10"/>
      <c r="F12" s="8" t="str">
        <f>_xlfn.DISPIMG("ID_C89FD23C8FB54E16AA7A43D97E778AEE",1)</f>
        <v>=DISPIMG("ID_C89FD23C8FB54E16AA7A43D97E778AEE",1)</v>
      </c>
      <c r="G12" s="8" t="s">
        <v>36</v>
      </c>
      <c r="H12" s="8">
        <v>5</v>
      </c>
      <c r="I12" s="12"/>
      <c r="J12" s="12"/>
      <c r="K12" s="7"/>
    </row>
    <row r="13" s="1" customFormat="1" ht="70" customHeight="1" spans="1:11">
      <c r="A13" s="7">
        <v>9</v>
      </c>
      <c r="B13" s="8" t="s">
        <v>37</v>
      </c>
      <c r="C13" s="8" t="s">
        <v>20</v>
      </c>
      <c r="D13" s="8" t="s">
        <v>38</v>
      </c>
      <c r="E13" s="10"/>
      <c r="F13" s="8" t="str">
        <f>_xlfn.DISPIMG("ID_B8B6A694EFFE469D9A14BCDAD46CC11B",1)</f>
        <v>=DISPIMG("ID_B8B6A694EFFE469D9A14BCDAD46CC11B",1)</v>
      </c>
      <c r="G13" s="8" t="s">
        <v>30</v>
      </c>
      <c r="H13" s="8">
        <v>1</v>
      </c>
      <c r="I13" s="12"/>
      <c r="J13" s="12"/>
      <c r="K13" s="7"/>
    </row>
    <row r="14" s="1" customFormat="1" ht="70" customHeight="1" spans="1:11">
      <c r="A14" s="7">
        <v>10</v>
      </c>
      <c r="B14" s="8" t="s">
        <v>39</v>
      </c>
      <c r="C14" s="8" t="s">
        <v>20</v>
      </c>
      <c r="D14" s="8" t="s">
        <v>40</v>
      </c>
      <c r="E14" s="10"/>
      <c r="F14" s="8" t="str">
        <f>_xlfn.DISPIMG("ID_E8B0F0EDDC8C4F25832240F13A9229C0",1)</f>
        <v>=DISPIMG("ID_E8B0F0EDDC8C4F25832240F13A9229C0",1)</v>
      </c>
      <c r="G14" s="8" t="s">
        <v>30</v>
      </c>
      <c r="H14" s="8">
        <v>1</v>
      </c>
      <c r="I14" s="12"/>
      <c r="J14" s="12"/>
      <c r="K14" s="7"/>
    </row>
    <row r="15" s="1" customFormat="1" ht="70" customHeight="1" spans="1:11">
      <c r="A15" s="7">
        <v>11</v>
      </c>
      <c r="B15" s="8" t="s">
        <v>39</v>
      </c>
      <c r="C15" s="8" t="s">
        <v>20</v>
      </c>
      <c r="D15" s="8" t="s">
        <v>41</v>
      </c>
      <c r="E15" s="10"/>
      <c r="F15" s="8" t="str">
        <f>_xlfn.DISPIMG("ID_334C946EDC4F4F629D60F596370F7F03",1)</f>
        <v>=DISPIMG("ID_334C946EDC4F4F629D60F596370F7F03",1)</v>
      </c>
      <c r="G15" s="8" t="s">
        <v>30</v>
      </c>
      <c r="H15" s="8">
        <v>1</v>
      </c>
      <c r="I15" s="12"/>
      <c r="J15" s="12"/>
      <c r="K15" s="7"/>
    </row>
    <row r="16" s="1" customFormat="1" ht="70" customHeight="1" spans="1:11">
      <c r="A16" s="7">
        <v>12</v>
      </c>
      <c r="B16" s="8" t="s">
        <v>42</v>
      </c>
      <c r="C16" s="8" t="s">
        <v>20</v>
      </c>
      <c r="D16" s="8" t="s">
        <v>43</v>
      </c>
      <c r="E16" s="10"/>
      <c r="F16" s="8" t="str">
        <f>_xlfn.DISPIMG("ID_B5C0B9B8A2AA45D29284CFFA5E88EFCB",1)</f>
        <v>=DISPIMG("ID_B5C0B9B8A2AA45D29284CFFA5E88EFCB",1)</v>
      </c>
      <c r="G16" s="8" t="s">
        <v>30</v>
      </c>
      <c r="H16" s="8">
        <v>1</v>
      </c>
      <c r="I16" s="12"/>
      <c r="J16" s="12"/>
      <c r="K16" s="7"/>
    </row>
    <row r="17" s="1" customFormat="1" ht="70" customHeight="1" spans="1:11">
      <c r="A17" s="7">
        <v>13</v>
      </c>
      <c r="B17" s="8" t="s">
        <v>44</v>
      </c>
      <c r="C17" s="8" t="s">
        <v>20</v>
      </c>
      <c r="D17" s="8" t="s">
        <v>45</v>
      </c>
      <c r="E17" s="10"/>
      <c r="F17" s="8" t="str">
        <f>_xlfn.DISPIMG("ID_6D1A5636E47241F1A6D290E8D7EF79D6",1)</f>
        <v>=DISPIMG("ID_6D1A5636E47241F1A6D290E8D7EF79D6",1)</v>
      </c>
      <c r="G17" s="8" t="s">
        <v>46</v>
      </c>
      <c r="H17" s="8">
        <v>3</v>
      </c>
      <c r="I17" s="12"/>
      <c r="J17" s="12"/>
      <c r="K17" s="7"/>
    </row>
    <row r="18" s="1" customFormat="1" ht="70" customHeight="1" spans="1:11">
      <c r="A18" s="7">
        <v>14</v>
      </c>
      <c r="B18" s="8" t="s">
        <v>47</v>
      </c>
      <c r="C18" s="8" t="s">
        <v>48</v>
      </c>
      <c r="D18" s="8" t="s">
        <v>49</v>
      </c>
      <c r="E18" s="10"/>
      <c r="F18" s="8" t="str">
        <f>_xlfn.DISPIMG("ID_7547EC737E7D4A59A3A4DD9CF42AF2FC",1)</f>
        <v>=DISPIMG("ID_7547EC737E7D4A59A3A4DD9CF42AF2FC",1)</v>
      </c>
      <c r="G18" s="8" t="s">
        <v>18</v>
      </c>
      <c r="H18" s="8">
        <v>60</v>
      </c>
      <c r="I18" s="12"/>
      <c r="J18" s="12"/>
      <c r="K18" s="7"/>
    </row>
    <row r="19" s="1" customFormat="1" ht="106" customHeight="1" spans="1:11">
      <c r="A19" s="7">
        <v>15</v>
      </c>
      <c r="B19" s="8" t="s">
        <v>50</v>
      </c>
      <c r="C19" s="8" t="s">
        <v>51</v>
      </c>
      <c r="D19" s="8" t="s">
        <v>52</v>
      </c>
      <c r="E19" s="10"/>
      <c r="F19" s="8" t="str">
        <f>_xlfn.DISPIMG("ID_BABBE36A5310410690D8DD3B2A16293C",1)</f>
        <v>=DISPIMG("ID_BABBE36A5310410690D8DD3B2A16293C",1)</v>
      </c>
      <c r="G19" s="8" t="s">
        <v>18</v>
      </c>
      <c r="H19" s="8">
        <v>60</v>
      </c>
      <c r="I19" s="12"/>
      <c r="J19" s="12"/>
      <c r="K19" s="7"/>
    </row>
    <row r="20" s="1" customFormat="1" ht="118" customHeight="1" spans="1:11">
      <c r="A20" s="7">
        <v>16</v>
      </c>
      <c r="B20" s="8" t="s">
        <v>53</v>
      </c>
      <c r="C20" s="8" t="s">
        <v>51</v>
      </c>
      <c r="D20" s="8" t="s">
        <v>54</v>
      </c>
      <c r="E20" s="10"/>
      <c r="F20" s="8" t="str">
        <f>_xlfn.DISPIMG("ID_EBBB12C699034F72A71293E10E3357D1",1)</f>
        <v>=DISPIMG("ID_EBBB12C699034F72A71293E10E3357D1",1)</v>
      </c>
      <c r="G20" s="8" t="s">
        <v>18</v>
      </c>
      <c r="H20" s="8">
        <v>60</v>
      </c>
      <c r="I20" s="12"/>
      <c r="J20" s="12"/>
      <c r="K20" s="7"/>
    </row>
    <row r="21" s="1" customFormat="1" ht="89" customHeight="1" spans="1:11">
      <c r="A21" s="7">
        <v>17</v>
      </c>
      <c r="B21" s="8" t="s">
        <v>55</v>
      </c>
      <c r="C21" s="8" t="s">
        <v>51</v>
      </c>
      <c r="D21" s="8" t="s">
        <v>56</v>
      </c>
      <c r="E21" s="10"/>
      <c r="F21" s="8" t="str">
        <f>_xlfn.DISPIMG("ID_99B61DE9A01A460AA89AF2512100E771",1)</f>
        <v>=DISPIMG("ID_99B61DE9A01A460AA89AF2512100E771",1)</v>
      </c>
      <c r="G21" s="8" t="s">
        <v>30</v>
      </c>
      <c r="H21" s="8">
        <v>5</v>
      </c>
      <c r="I21" s="12"/>
      <c r="J21" s="12"/>
      <c r="K21" s="7"/>
    </row>
    <row r="22" s="1" customFormat="1" ht="87" customHeight="1" spans="1:11">
      <c r="A22" s="7">
        <v>18</v>
      </c>
      <c r="B22" s="8" t="s">
        <v>57</v>
      </c>
      <c r="C22" s="8" t="s">
        <v>58</v>
      </c>
      <c r="D22" s="8" t="s">
        <v>59</v>
      </c>
      <c r="E22" s="10"/>
      <c r="F22" s="8" t="str">
        <f>_xlfn.DISPIMG("ID_8E9F2598E77144989C111172A6747FA6",1)</f>
        <v>=DISPIMG("ID_8E9F2598E77144989C111172A6747FA6",1)</v>
      </c>
      <c r="G22" s="8" t="s">
        <v>30</v>
      </c>
      <c r="H22" s="8">
        <v>5</v>
      </c>
      <c r="I22" s="12"/>
      <c r="J22" s="12"/>
      <c r="K22" s="7"/>
    </row>
    <row r="23" s="1" customFormat="1" ht="83" customHeight="1" spans="1:11">
      <c r="A23" s="7">
        <v>19</v>
      </c>
      <c r="B23" s="8" t="s">
        <v>60</v>
      </c>
      <c r="C23" s="8" t="s">
        <v>61</v>
      </c>
      <c r="D23" s="8" t="s">
        <v>62</v>
      </c>
      <c r="E23" s="10"/>
      <c r="F23" s="8" t="str">
        <f>_xlfn.DISPIMG("ID_0F881F38028B446C91106213423CBEE0",1)</f>
        <v>=DISPIMG("ID_0F881F38028B446C91106213423CBEE0",1)</v>
      </c>
      <c r="G23" s="8" t="s">
        <v>18</v>
      </c>
      <c r="H23" s="8">
        <v>50</v>
      </c>
      <c r="I23" s="12"/>
      <c r="J23" s="12"/>
      <c r="K23" s="7"/>
    </row>
    <row r="24" s="1" customFormat="1" ht="117" customHeight="1" spans="1:11">
      <c r="A24" s="7">
        <v>20</v>
      </c>
      <c r="B24" s="8" t="s">
        <v>63</v>
      </c>
      <c r="C24" s="8" t="s">
        <v>20</v>
      </c>
      <c r="D24" s="8" t="s">
        <v>64</v>
      </c>
      <c r="E24" s="10"/>
      <c r="F24" s="8" t="str">
        <f>_xlfn.DISPIMG("ID_54F4DD53270B42248DDB9B4F4FA66B3D",1)</f>
        <v>=DISPIMG("ID_54F4DD53270B42248DDB9B4F4FA66B3D",1)</v>
      </c>
      <c r="G24" s="8" t="s">
        <v>65</v>
      </c>
      <c r="H24" s="8">
        <v>1</v>
      </c>
      <c r="I24" s="12"/>
      <c r="J24" s="12"/>
      <c r="K24" s="7"/>
    </row>
    <row r="25" s="1" customFormat="1" ht="70" customHeight="1" spans="1:11">
      <c r="A25" s="7">
        <v>21</v>
      </c>
      <c r="B25" s="8" t="s">
        <v>66</v>
      </c>
      <c r="C25" s="8" t="s">
        <v>20</v>
      </c>
      <c r="D25" s="8" t="s">
        <v>67</v>
      </c>
      <c r="E25" s="10"/>
      <c r="F25" s="8" t="str">
        <f>_xlfn.DISPIMG("ID_7372C035513445AFB29967E1894A681C",1)</f>
        <v>=DISPIMG("ID_7372C035513445AFB29967E1894A681C",1)</v>
      </c>
      <c r="G25" s="8" t="s">
        <v>68</v>
      </c>
      <c r="H25" s="8">
        <v>3</v>
      </c>
      <c r="I25" s="12"/>
      <c r="J25" s="12"/>
      <c r="K25" s="7"/>
    </row>
    <row r="26" s="1" customFormat="1" ht="70" customHeight="1" spans="1:11">
      <c r="A26" s="7">
        <v>22</v>
      </c>
      <c r="B26" s="8" t="s">
        <v>69</v>
      </c>
      <c r="C26" s="8" t="s">
        <v>20</v>
      </c>
      <c r="D26" s="8" t="s">
        <v>70</v>
      </c>
      <c r="E26" s="10"/>
      <c r="F26" s="8" t="str">
        <f>_xlfn.DISPIMG("ID_EA7D829CBBD142B4AFBF8739F50B027F",1)</f>
        <v>=DISPIMG("ID_EA7D829CBBD142B4AFBF8739F50B027F",1)</v>
      </c>
      <c r="G26" s="8" t="s">
        <v>71</v>
      </c>
      <c r="H26" s="8">
        <v>6</v>
      </c>
      <c r="I26" s="12"/>
      <c r="J26" s="12"/>
      <c r="K26" s="7"/>
    </row>
    <row r="27" s="1" customFormat="1" ht="70" customHeight="1" spans="1:11">
      <c r="A27" s="7">
        <v>23</v>
      </c>
      <c r="B27" s="8" t="s">
        <v>72</v>
      </c>
      <c r="C27" s="8" t="s">
        <v>73</v>
      </c>
      <c r="D27" s="8" t="s">
        <v>74</v>
      </c>
      <c r="E27" s="10"/>
      <c r="F27" s="8" t="str">
        <f>_xlfn.DISPIMG("ID_C1F1BECC46FE42E6A8E4AD6A72B91D23",1)</f>
        <v>=DISPIMG("ID_C1F1BECC46FE42E6A8E4AD6A72B91D23",1)</v>
      </c>
      <c r="G27" s="8" t="s">
        <v>71</v>
      </c>
      <c r="H27" s="8">
        <v>3</v>
      </c>
      <c r="I27" s="12"/>
      <c r="J27" s="12"/>
      <c r="K27" s="7"/>
    </row>
    <row r="28" s="1" customFormat="1" ht="70" customHeight="1" spans="1:11">
      <c r="A28" s="7">
        <v>24</v>
      </c>
      <c r="B28" s="8" t="s">
        <v>75</v>
      </c>
      <c r="C28" s="8" t="s">
        <v>76</v>
      </c>
      <c r="D28" s="8" t="s">
        <v>77</v>
      </c>
      <c r="E28" s="10"/>
      <c r="F28" s="8" t="str">
        <f>_xlfn.DISPIMG("ID_7DBC4A07984745E6899E89A1DAE3AB18",1)</f>
        <v>=DISPIMG("ID_7DBC4A07984745E6899E89A1DAE3AB18",1)</v>
      </c>
      <c r="G28" s="8" t="s">
        <v>46</v>
      </c>
      <c r="H28" s="8">
        <v>300</v>
      </c>
      <c r="I28" s="12"/>
      <c r="J28" s="12"/>
      <c r="K28" s="7"/>
    </row>
    <row r="29" s="1" customFormat="1" ht="70" customHeight="1" spans="1:11">
      <c r="A29" s="7">
        <v>25</v>
      </c>
      <c r="B29" s="8" t="s">
        <v>78</v>
      </c>
      <c r="C29" s="8" t="s">
        <v>20</v>
      </c>
      <c r="D29" s="8" t="s">
        <v>79</v>
      </c>
      <c r="E29" s="10"/>
      <c r="F29" s="8" t="str">
        <f>_xlfn.DISPIMG("ID_8CD06F74B81C4DE7A68AC4D70F8A49D5",1)</f>
        <v>=DISPIMG("ID_8CD06F74B81C4DE7A68AC4D70F8A49D5",1)</v>
      </c>
      <c r="G29" s="8" t="s">
        <v>18</v>
      </c>
      <c r="H29" s="8">
        <v>300</v>
      </c>
      <c r="I29" s="12"/>
      <c r="J29" s="12"/>
      <c r="K29" s="7"/>
    </row>
    <row r="30" s="1" customFormat="1" ht="70" customHeight="1" spans="1:11">
      <c r="A30" s="7">
        <v>26</v>
      </c>
      <c r="B30" s="8" t="s">
        <v>80</v>
      </c>
      <c r="C30" s="8" t="s">
        <v>20</v>
      </c>
      <c r="D30" s="8" t="s">
        <v>81</v>
      </c>
      <c r="E30" s="10"/>
      <c r="F30" s="8" t="str">
        <f>_xlfn.DISPIMG("ID_DD4D4A313339440C8E4FC2A801B5B15B",1)</f>
        <v>=DISPIMG("ID_DD4D4A313339440C8E4FC2A801B5B15B",1)</v>
      </c>
      <c r="G30" s="8" t="s">
        <v>82</v>
      </c>
      <c r="H30" s="8">
        <v>50</v>
      </c>
      <c r="I30" s="12"/>
      <c r="J30" s="12"/>
      <c r="K30" s="7"/>
    </row>
    <row r="31" s="1" customFormat="1" ht="70" customHeight="1" spans="1:11">
      <c r="A31" s="7">
        <v>27</v>
      </c>
      <c r="B31" s="8" t="s">
        <v>83</v>
      </c>
      <c r="C31" s="8" t="s">
        <v>20</v>
      </c>
      <c r="D31" s="8" t="s">
        <v>84</v>
      </c>
      <c r="E31" s="10"/>
      <c r="F31" s="8" t="str">
        <f>_xlfn.DISPIMG("ID_8019EF825E69437393D87EF8FDCCDC49",1)</f>
        <v>=DISPIMG("ID_8019EF825E69437393D87EF8FDCCDC49",1)</v>
      </c>
      <c r="G31" s="8" t="s">
        <v>82</v>
      </c>
      <c r="H31" s="8">
        <v>50</v>
      </c>
      <c r="I31" s="12"/>
      <c r="J31" s="12"/>
      <c r="K31" s="7"/>
    </row>
    <row r="32" s="1" customFormat="1" ht="70" customHeight="1" spans="1:11">
      <c r="A32" s="7">
        <v>28</v>
      </c>
      <c r="B32" s="8" t="s">
        <v>85</v>
      </c>
      <c r="C32" s="8" t="s">
        <v>20</v>
      </c>
      <c r="D32" s="8" t="s">
        <v>86</v>
      </c>
      <c r="E32" s="10"/>
      <c r="F32" s="8" t="str">
        <f>_xlfn.DISPIMG("ID_94FD8245E5AF434397AAF12F700CCE2C",1)</f>
        <v>=DISPIMG("ID_94FD8245E5AF434397AAF12F700CCE2C",1)</v>
      </c>
      <c r="G32" s="8" t="s">
        <v>82</v>
      </c>
      <c r="H32" s="8">
        <v>10</v>
      </c>
      <c r="I32" s="12"/>
      <c r="J32" s="12"/>
      <c r="K32" s="7"/>
    </row>
    <row r="33" s="1" customFormat="1" ht="70" customHeight="1" spans="1:11">
      <c r="A33" s="7">
        <v>29</v>
      </c>
      <c r="B33" s="8" t="s">
        <v>87</v>
      </c>
      <c r="C33" s="8" t="s">
        <v>20</v>
      </c>
      <c r="D33" s="8" t="s">
        <v>88</v>
      </c>
      <c r="E33" s="10"/>
      <c r="F33" s="8" t="str">
        <f>_xlfn.DISPIMG("ID_C0AABDA462884C4E8B2FCE8B982F3665",1)</f>
        <v>=DISPIMG("ID_C0AABDA462884C4E8B2FCE8B982F3665",1)</v>
      </c>
      <c r="G33" s="8" t="s">
        <v>82</v>
      </c>
      <c r="H33" s="8">
        <v>10</v>
      </c>
      <c r="I33" s="12"/>
      <c r="J33" s="12"/>
      <c r="K33" s="7"/>
    </row>
    <row r="34" s="1" customFormat="1" ht="70" customHeight="1" spans="1:11">
      <c r="A34" s="7">
        <v>30</v>
      </c>
      <c r="B34" s="8" t="s">
        <v>89</v>
      </c>
      <c r="C34" s="8" t="s">
        <v>20</v>
      </c>
      <c r="D34" s="8" t="s">
        <v>90</v>
      </c>
      <c r="E34" s="10"/>
      <c r="F34" s="8" t="str">
        <f>_xlfn.DISPIMG("ID_E657154024CB45E68990FF21CA19C62F",1)</f>
        <v>=DISPIMG("ID_E657154024CB45E68990FF21CA19C62F",1)</v>
      </c>
      <c r="G34" s="8" t="s">
        <v>91</v>
      </c>
      <c r="H34" s="8">
        <v>5</v>
      </c>
      <c r="I34" s="12"/>
      <c r="J34" s="12"/>
      <c r="K34" s="7"/>
    </row>
    <row r="35" s="1" customFormat="1" ht="70" customHeight="1" spans="1:11">
      <c r="A35" s="7">
        <v>31</v>
      </c>
      <c r="B35" s="8" t="s">
        <v>92</v>
      </c>
      <c r="C35" s="8" t="s">
        <v>20</v>
      </c>
      <c r="D35" s="8" t="s">
        <v>93</v>
      </c>
      <c r="E35" s="11"/>
      <c r="F35" s="8" t="str">
        <f>_xlfn.DISPIMG("ID_A9418ECA9C3741F8B740B26BFAC090D7",1)</f>
        <v>=DISPIMG("ID_A9418ECA9C3741F8B740B26BFAC090D7",1)</v>
      </c>
      <c r="G35" s="8" t="s">
        <v>91</v>
      </c>
      <c r="H35" s="8">
        <v>2</v>
      </c>
      <c r="I35" s="12"/>
      <c r="J35" s="12"/>
      <c r="K35" s="7"/>
    </row>
    <row r="36" s="1" customFormat="1" ht="70" customHeight="1" spans="1:11">
      <c r="A36" s="7">
        <v>32</v>
      </c>
      <c r="B36" s="8" t="s">
        <v>94</v>
      </c>
      <c r="C36" s="8" t="s">
        <v>95</v>
      </c>
      <c r="D36" s="8" t="s">
        <v>96</v>
      </c>
      <c r="E36" s="9" t="s">
        <v>97</v>
      </c>
      <c r="F36" s="8" t="str">
        <f>_xlfn.DISPIMG("ID_0CC0B8159F104CC695D220C6E446098F",1)</f>
        <v>=DISPIMG("ID_0CC0B8159F104CC695D220C6E446098F",1)</v>
      </c>
      <c r="G36" s="8" t="s">
        <v>82</v>
      </c>
      <c r="H36" s="8">
        <v>2</v>
      </c>
      <c r="I36" s="12"/>
      <c r="J36" s="12"/>
      <c r="K36" s="7"/>
    </row>
    <row r="37" s="1" customFormat="1" ht="70" customHeight="1" spans="1:11">
      <c r="A37" s="7">
        <v>33</v>
      </c>
      <c r="B37" s="8" t="s">
        <v>98</v>
      </c>
      <c r="C37" s="8" t="s">
        <v>20</v>
      </c>
      <c r="D37" s="8" t="s">
        <v>99</v>
      </c>
      <c r="E37" s="10"/>
      <c r="F37" s="8" t="str">
        <f>_xlfn.DISPIMG("ID_75441B0C5AE846CA95962BCD3A0FE210",1)</f>
        <v>=DISPIMG("ID_75441B0C5AE846CA95962BCD3A0FE210",1)</v>
      </c>
      <c r="G37" s="8" t="s">
        <v>100</v>
      </c>
      <c r="H37" s="8">
        <v>16</v>
      </c>
      <c r="I37" s="12"/>
      <c r="J37" s="12"/>
      <c r="K37" s="7"/>
    </row>
    <row r="38" s="1" customFormat="1" ht="70" customHeight="1" spans="1:11">
      <c r="A38" s="7">
        <v>34</v>
      </c>
      <c r="B38" s="8" t="s">
        <v>101</v>
      </c>
      <c r="C38" s="8" t="s">
        <v>102</v>
      </c>
      <c r="D38" s="8" t="s">
        <v>103</v>
      </c>
      <c r="E38" s="10"/>
      <c r="F38" s="8" t="str">
        <f>_xlfn.DISPIMG("ID_F5D81CAFF5134BD08F1CAD00E9C32780",1)</f>
        <v>=DISPIMG("ID_F5D81CAFF5134BD08F1CAD00E9C32780",1)</v>
      </c>
      <c r="G38" s="8" t="s">
        <v>18</v>
      </c>
      <c r="H38" s="8">
        <v>450</v>
      </c>
      <c r="I38" s="12"/>
      <c r="J38" s="12"/>
      <c r="K38" s="7"/>
    </row>
    <row r="39" s="1" customFormat="1" ht="70" customHeight="1" spans="1:11">
      <c r="A39" s="7">
        <v>35</v>
      </c>
      <c r="B39" s="8" t="s">
        <v>104</v>
      </c>
      <c r="C39" s="8" t="s">
        <v>102</v>
      </c>
      <c r="D39" s="8" t="s">
        <v>105</v>
      </c>
      <c r="E39" s="10"/>
      <c r="F39" s="8" t="str">
        <f>_xlfn.DISPIMG("ID_1C006ED3B3D446D4B5C2573AC4938CF1",1)</f>
        <v>=DISPIMG("ID_1C006ED3B3D446D4B5C2573AC4938CF1",1)</v>
      </c>
      <c r="G39" s="8" t="s">
        <v>18</v>
      </c>
      <c r="H39" s="8">
        <v>450</v>
      </c>
      <c r="I39" s="12"/>
      <c r="J39" s="12"/>
      <c r="K39" s="7"/>
    </row>
    <row r="40" s="1" customFormat="1" ht="70" customHeight="1" spans="1:11">
      <c r="A40" s="7">
        <v>36</v>
      </c>
      <c r="B40" s="8" t="s">
        <v>72</v>
      </c>
      <c r="C40" s="8" t="s">
        <v>73</v>
      </c>
      <c r="D40" s="8" t="s">
        <v>74</v>
      </c>
      <c r="E40" s="10"/>
      <c r="F40" s="8" t="str">
        <f>_xlfn.DISPIMG("ID_C1F1BECC46FE42E6A8E4AD6A72B91D23",1)</f>
        <v>=DISPIMG("ID_C1F1BECC46FE42E6A8E4AD6A72B91D23",1)</v>
      </c>
      <c r="G40" s="8" t="s">
        <v>71</v>
      </c>
      <c r="H40" s="8">
        <v>17</v>
      </c>
      <c r="I40" s="12"/>
      <c r="J40" s="12"/>
      <c r="K40" s="7"/>
    </row>
    <row r="41" s="1" customFormat="1" ht="70" customHeight="1" spans="1:11">
      <c r="A41" s="7">
        <v>37</v>
      </c>
      <c r="B41" s="8" t="s">
        <v>106</v>
      </c>
      <c r="C41" s="8" t="s">
        <v>20</v>
      </c>
      <c r="D41" s="8" t="s">
        <v>107</v>
      </c>
      <c r="E41" s="10"/>
      <c r="F41" s="8" t="str">
        <f>_xlfn.DISPIMG("ID_A8C8261A42EE4847B1F5435149219514",1)</f>
        <v>=DISPIMG("ID_A8C8261A42EE4847B1F5435149219514",1)</v>
      </c>
      <c r="G41" s="8" t="s">
        <v>108</v>
      </c>
      <c r="H41" s="8">
        <v>60</v>
      </c>
      <c r="I41" s="12"/>
      <c r="J41" s="12"/>
      <c r="K41" s="7"/>
    </row>
    <row r="42" s="1" customFormat="1" ht="70" customHeight="1" spans="1:11">
      <c r="A42" s="7">
        <v>38</v>
      </c>
      <c r="B42" s="8" t="s">
        <v>109</v>
      </c>
      <c r="C42" s="8" t="s">
        <v>20</v>
      </c>
      <c r="D42" s="8" t="s">
        <v>110</v>
      </c>
      <c r="E42" s="10"/>
      <c r="F42" s="8" t="str">
        <f>_xlfn.DISPIMG("ID_5EECF59B996D40C399C43DBD00F8DB91",1)</f>
        <v>=DISPIMG("ID_5EECF59B996D40C399C43DBD00F8DB91",1)</v>
      </c>
      <c r="G42" s="8" t="s">
        <v>100</v>
      </c>
      <c r="H42" s="8">
        <v>30</v>
      </c>
      <c r="I42" s="12"/>
      <c r="J42" s="12"/>
      <c r="K42" s="7"/>
    </row>
    <row r="43" s="1" customFormat="1" ht="70" customHeight="1" spans="1:11">
      <c r="A43" s="7">
        <v>39</v>
      </c>
      <c r="B43" s="8" t="s">
        <v>111</v>
      </c>
      <c r="C43" s="8" t="s">
        <v>20</v>
      </c>
      <c r="D43" s="8" t="s">
        <v>112</v>
      </c>
      <c r="E43" s="10"/>
      <c r="F43" s="8" t="str">
        <f>_xlfn.DISPIMG("ID_272952D2C28B4FFBB07A1F36599E9FA9",1)</f>
        <v>=DISPIMG("ID_272952D2C28B4FFBB07A1F36599E9FA9",1)</v>
      </c>
      <c r="G43" s="8" t="s">
        <v>82</v>
      </c>
      <c r="H43" s="8">
        <v>4</v>
      </c>
      <c r="I43" s="12"/>
      <c r="J43" s="12"/>
      <c r="K43" s="7"/>
    </row>
    <row r="44" s="1" customFormat="1" ht="70" customHeight="1" spans="1:11">
      <c r="A44" s="7">
        <v>40</v>
      </c>
      <c r="B44" s="8" t="s">
        <v>113</v>
      </c>
      <c r="C44" s="8" t="s">
        <v>20</v>
      </c>
      <c r="D44" s="8" t="s">
        <v>114</v>
      </c>
      <c r="E44" s="10"/>
      <c r="F44" s="8" t="str">
        <f>_xlfn.DISPIMG("ID_F410D514D4DB4198B4B62F551ACF9100",1)</f>
        <v>=DISPIMG("ID_F410D514D4DB4198B4B62F551ACF9100",1)</v>
      </c>
      <c r="G44" s="8" t="s">
        <v>82</v>
      </c>
      <c r="H44" s="8">
        <v>4</v>
      </c>
      <c r="I44" s="12"/>
      <c r="J44" s="12"/>
      <c r="K44" s="7"/>
    </row>
    <row r="45" s="1" customFormat="1" ht="70" customHeight="1" spans="1:11">
      <c r="A45" s="7">
        <v>41</v>
      </c>
      <c r="B45" s="8" t="s">
        <v>115</v>
      </c>
      <c r="C45" s="8" t="s">
        <v>20</v>
      </c>
      <c r="D45" s="8" t="s">
        <v>116</v>
      </c>
      <c r="E45" s="10"/>
      <c r="F45" s="8" t="str">
        <f>_xlfn.DISPIMG("ID_C77F66AF9234466FBE70F7203A9CDEC8",1)</f>
        <v>=DISPIMG("ID_C77F66AF9234466FBE70F7203A9CDEC8",1)</v>
      </c>
      <c r="G45" s="8" t="s">
        <v>82</v>
      </c>
      <c r="H45" s="8">
        <v>8</v>
      </c>
      <c r="I45" s="12"/>
      <c r="J45" s="12"/>
      <c r="K45" s="7"/>
    </row>
    <row r="46" s="1" customFormat="1" ht="70" customHeight="1" spans="1:11">
      <c r="A46" s="7">
        <v>42</v>
      </c>
      <c r="B46" s="8" t="s">
        <v>117</v>
      </c>
      <c r="C46" s="8" t="s">
        <v>20</v>
      </c>
      <c r="D46" s="8" t="s">
        <v>118</v>
      </c>
      <c r="E46" s="10"/>
      <c r="F46" s="8" t="str">
        <f>_xlfn.DISPIMG("ID_538AE4A2392948EBB27F7034829719B2",1)</f>
        <v>=DISPIMG("ID_538AE4A2392948EBB27F7034829719B2",1)</v>
      </c>
      <c r="G46" s="8" t="s">
        <v>119</v>
      </c>
      <c r="H46" s="8">
        <v>30</v>
      </c>
      <c r="I46" s="12"/>
      <c r="J46" s="12"/>
      <c r="K46" s="7"/>
    </row>
    <row r="47" s="1" customFormat="1" ht="70" customHeight="1" spans="1:11">
      <c r="A47" s="7">
        <v>43</v>
      </c>
      <c r="B47" s="8" t="s">
        <v>120</v>
      </c>
      <c r="C47" s="8" t="s">
        <v>20</v>
      </c>
      <c r="D47" s="8" t="s">
        <v>121</v>
      </c>
      <c r="E47" s="10"/>
      <c r="F47" s="8" t="str">
        <f>_xlfn.DISPIMG("ID_9ACD3AE9F386487880D10ACF68BE9882",1)</f>
        <v>=DISPIMG("ID_9ACD3AE9F386487880D10ACF68BE9882",1)</v>
      </c>
      <c r="G47" s="8" t="s">
        <v>18</v>
      </c>
      <c r="H47" s="8">
        <v>4</v>
      </c>
      <c r="I47" s="12"/>
      <c r="J47" s="12"/>
      <c r="K47" s="7"/>
    </row>
    <row r="48" s="1" customFormat="1" ht="70" customHeight="1" spans="1:11">
      <c r="A48" s="7">
        <v>44</v>
      </c>
      <c r="B48" s="8" t="s">
        <v>122</v>
      </c>
      <c r="C48" s="8" t="s">
        <v>20</v>
      </c>
      <c r="D48" s="8" t="s">
        <v>123</v>
      </c>
      <c r="E48" s="10"/>
      <c r="F48" s="8" t="str">
        <f>_xlfn.DISPIMG("ID_72E4FB26F0D442A0BD39E16E8FC781F5",1)</f>
        <v>=DISPIMG("ID_72E4FB26F0D442A0BD39E16E8FC781F5",1)</v>
      </c>
      <c r="G48" s="8" t="s">
        <v>30</v>
      </c>
      <c r="H48" s="8">
        <v>4</v>
      </c>
      <c r="I48" s="12"/>
      <c r="J48" s="12"/>
      <c r="K48" s="7"/>
    </row>
    <row r="49" s="1" customFormat="1" ht="70" customHeight="1" spans="1:11">
      <c r="A49" s="7">
        <v>45</v>
      </c>
      <c r="B49" s="8" t="s">
        <v>124</v>
      </c>
      <c r="C49" s="8" t="s">
        <v>20</v>
      </c>
      <c r="D49" s="8" t="s">
        <v>125</v>
      </c>
      <c r="E49" s="10"/>
      <c r="F49" s="8" t="str">
        <f>_xlfn.DISPIMG("ID_536AE1574ED0422695D1CC2A9465DDB8",1)</f>
        <v>=DISPIMG("ID_536AE1574ED0422695D1CC2A9465DDB8",1)</v>
      </c>
      <c r="G49" s="8" t="s">
        <v>18</v>
      </c>
      <c r="H49" s="8">
        <v>2</v>
      </c>
      <c r="I49" s="12"/>
      <c r="J49" s="12"/>
      <c r="K49" s="7"/>
    </row>
    <row r="50" s="1" customFormat="1" ht="70" customHeight="1" spans="1:11">
      <c r="A50" s="7">
        <v>46</v>
      </c>
      <c r="B50" s="8" t="s">
        <v>126</v>
      </c>
      <c r="C50" s="8" t="s">
        <v>20</v>
      </c>
      <c r="D50" s="8" t="s">
        <v>127</v>
      </c>
      <c r="E50" s="10"/>
      <c r="F50" s="8" t="str">
        <f>_xlfn.DISPIMG("ID_035AE4D16F994611B943DADD798F8424",1)</f>
        <v>=DISPIMG("ID_035AE4D16F994611B943DADD798F8424",1)</v>
      </c>
      <c r="G50" s="8" t="s">
        <v>18</v>
      </c>
      <c r="H50" s="8">
        <v>4</v>
      </c>
      <c r="I50" s="12"/>
      <c r="J50" s="12"/>
      <c r="K50" s="7"/>
    </row>
    <row r="51" s="1" customFormat="1" ht="70" customHeight="1" spans="1:11">
      <c r="A51" s="7">
        <v>47</v>
      </c>
      <c r="B51" s="8" t="s">
        <v>128</v>
      </c>
      <c r="C51" s="8" t="s">
        <v>20</v>
      </c>
      <c r="D51" s="8" t="s">
        <v>129</v>
      </c>
      <c r="E51" s="10"/>
      <c r="F51" s="8" t="str">
        <f>_xlfn.DISPIMG("ID_E6A94518772748999364642C496FF4B2",1)</f>
        <v>=DISPIMG("ID_E6A94518772748999364642C496FF4B2",1)</v>
      </c>
      <c r="G51" s="8" t="s">
        <v>18</v>
      </c>
      <c r="H51" s="8">
        <v>8</v>
      </c>
      <c r="I51" s="12"/>
      <c r="J51" s="12"/>
      <c r="K51" s="7"/>
    </row>
    <row r="52" s="1" customFormat="1" ht="70" customHeight="1" spans="1:11">
      <c r="A52" s="7">
        <v>48</v>
      </c>
      <c r="B52" s="8" t="s">
        <v>128</v>
      </c>
      <c r="C52" s="8" t="s">
        <v>20</v>
      </c>
      <c r="D52" s="8" t="s">
        <v>130</v>
      </c>
      <c r="E52" s="10"/>
      <c r="F52" s="8" t="str">
        <f>_xlfn.DISPIMG("ID_E6A94518772748999364642C496FF4B2",1)</f>
        <v>=DISPIMG("ID_E6A94518772748999364642C496FF4B2",1)</v>
      </c>
      <c r="G52" s="8" t="s">
        <v>18</v>
      </c>
      <c r="H52" s="8">
        <v>8</v>
      </c>
      <c r="I52" s="12"/>
      <c r="J52" s="12"/>
      <c r="K52" s="7"/>
    </row>
    <row r="53" s="1" customFormat="1" ht="70" customHeight="1" spans="1:11">
      <c r="A53" s="7">
        <v>49</v>
      </c>
      <c r="B53" s="8" t="s">
        <v>128</v>
      </c>
      <c r="C53" s="8" t="s">
        <v>20</v>
      </c>
      <c r="D53" s="8" t="s">
        <v>131</v>
      </c>
      <c r="E53" s="10"/>
      <c r="F53" s="8" t="str">
        <f>_xlfn.DISPIMG("ID_E6A94518772748999364642C496FF4B2",1)</f>
        <v>=DISPIMG("ID_E6A94518772748999364642C496FF4B2",1)</v>
      </c>
      <c r="G53" s="8" t="s">
        <v>18</v>
      </c>
      <c r="H53" s="8">
        <v>8</v>
      </c>
      <c r="I53" s="12"/>
      <c r="J53" s="12"/>
      <c r="K53" s="7"/>
    </row>
    <row r="54" s="1" customFormat="1" ht="70" customHeight="1" spans="1:11">
      <c r="A54" s="7">
        <v>50</v>
      </c>
      <c r="B54" s="8" t="s">
        <v>128</v>
      </c>
      <c r="C54" s="8" t="s">
        <v>20</v>
      </c>
      <c r="D54" s="8" t="s">
        <v>132</v>
      </c>
      <c r="E54" s="10"/>
      <c r="F54" s="8" t="str">
        <f>_xlfn.DISPIMG("ID_E6A94518772748999364642C496FF4B2",1)</f>
        <v>=DISPIMG("ID_E6A94518772748999364642C496FF4B2",1)</v>
      </c>
      <c r="G54" s="8" t="s">
        <v>18</v>
      </c>
      <c r="H54" s="8">
        <v>8</v>
      </c>
      <c r="I54" s="12"/>
      <c r="J54" s="12"/>
      <c r="K54" s="7"/>
    </row>
    <row r="55" s="1" customFormat="1" ht="70" customHeight="1" spans="1:11">
      <c r="A55" s="7">
        <v>51</v>
      </c>
      <c r="B55" s="8" t="s">
        <v>128</v>
      </c>
      <c r="C55" s="8" t="s">
        <v>20</v>
      </c>
      <c r="D55" s="8" t="s">
        <v>133</v>
      </c>
      <c r="E55" s="10"/>
      <c r="F55" s="8" t="str">
        <f>_xlfn.DISPIMG("ID_E6A94518772748999364642C496FF4B2",1)</f>
        <v>=DISPIMG("ID_E6A94518772748999364642C496FF4B2",1)</v>
      </c>
      <c r="G55" s="8" t="s">
        <v>18</v>
      </c>
      <c r="H55" s="8">
        <v>8</v>
      </c>
      <c r="I55" s="12"/>
      <c r="J55" s="12"/>
      <c r="K55" s="7"/>
    </row>
    <row r="56" s="1" customFormat="1" ht="70" customHeight="1" spans="1:11">
      <c r="A56" s="7">
        <v>52</v>
      </c>
      <c r="B56" s="8" t="s">
        <v>134</v>
      </c>
      <c r="C56" s="8" t="s">
        <v>20</v>
      </c>
      <c r="D56" s="8" t="s">
        <v>135</v>
      </c>
      <c r="E56" s="10"/>
      <c r="F56" s="8" t="str">
        <f>_xlfn.DISPIMG("ID_3DDD7D332D444AF6B5665786CE88C1A1",1)</f>
        <v>=DISPIMG("ID_3DDD7D332D444AF6B5665786CE88C1A1",1)</v>
      </c>
      <c r="G56" s="8" t="s">
        <v>18</v>
      </c>
      <c r="H56" s="8">
        <v>4</v>
      </c>
      <c r="I56" s="12"/>
      <c r="J56" s="12"/>
      <c r="K56" s="7"/>
    </row>
    <row r="57" s="1" customFormat="1" ht="70" customHeight="1" spans="1:11">
      <c r="A57" s="7">
        <v>53</v>
      </c>
      <c r="B57" s="8" t="s">
        <v>134</v>
      </c>
      <c r="C57" s="8" t="s">
        <v>20</v>
      </c>
      <c r="D57" s="8" t="s">
        <v>136</v>
      </c>
      <c r="E57" s="10"/>
      <c r="F57" s="8" t="str">
        <f>_xlfn.DISPIMG("ID_3DDD7D332D444AF6B5665786CE88C1A1",1)</f>
        <v>=DISPIMG("ID_3DDD7D332D444AF6B5665786CE88C1A1",1)</v>
      </c>
      <c r="G57" s="8" t="s">
        <v>18</v>
      </c>
      <c r="H57" s="8">
        <v>4</v>
      </c>
      <c r="I57" s="12"/>
      <c r="J57" s="12"/>
      <c r="K57" s="7"/>
    </row>
    <row r="58" s="1" customFormat="1" ht="70" customHeight="1" spans="1:11">
      <c r="A58" s="7">
        <v>54</v>
      </c>
      <c r="B58" s="8" t="s">
        <v>134</v>
      </c>
      <c r="C58" s="8" t="s">
        <v>20</v>
      </c>
      <c r="D58" s="8" t="s">
        <v>137</v>
      </c>
      <c r="E58" s="10"/>
      <c r="F58" s="8" t="str">
        <f>_xlfn.DISPIMG("ID_3DDD7D332D444AF6B5665786CE88C1A1",1)</f>
        <v>=DISPIMG("ID_3DDD7D332D444AF6B5665786CE88C1A1",1)</v>
      </c>
      <c r="G58" s="8" t="s">
        <v>18</v>
      </c>
      <c r="H58" s="8">
        <v>4</v>
      </c>
      <c r="I58" s="12"/>
      <c r="J58" s="12"/>
      <c r="K58" s="7"/>
    </row>
    <row r="59" s="1" customFormat="1" ht="70" customHeight="1" spans="1:11">
      <c r="A59" s="7">
        <v>55</v>
      </c>
      <c r="B59" s="8" t="s">
        <v>134</v>
      </c>
      <c r="C59" s="8" t="s">
        <v>20</v>
      </c>
      <c r="D59" s="8" t="s">
        <v>138</v>
      </c>
      <c r="E59" s="10"/>
      <c r="F59" s="8" t="str">
        <f>_xlfn.DISPIMG("ID_3DDD7D332D444AF6B5665786CE88C1A1",1)</f>
        <v>=DISPIMG("ID_3DDD7D332D444AF6B5665786CE88C1A1",1)</v>
      </c>
      <c r="G59" s="8" t="s">
        <v>18</v>
      </c>
      <c r="H59" s="8">
        <v>4</v>
      </c>
      <c r="I59" s="12"/>
      <c r="J59" s="12"/>
      <c r="K59" s="7"/>
    </row>
    <row r="60" s="1" customFormat="1" ht="70" customHeight="1" spans="1:11">
      <c r="A60" s="7">
        <v>56</v>
      </c>
      <c r="B60" s="8" t="s">
        <v>139</v>
      </c>
      <c r="C60" s="8" t="s">
        <v>20</v>
      </c>
      <c r="D60" s="8" t="s">
        <v>140</v>
      </c>
      <c r="E60" s="10"/>
      <c r="F60" s="8" t="str">
        <f>_xlfn.DISPIMG("ID_B9995DCD6A084FEA91BF1C5CE85F6DC3",1)</f>
        <v>=DISPIMG("ID_B9995DCD6A084FEA91BF1C5CE85F6DC3",1)</v>
      </c>
      <c r="G60" s="8" t="s">
        <v>18</v>
      </c>
      <c r="H60" s="8">
        <v>2</v>
      </c>
      <c r="I60" s="12"/>
      <c r="J60" s="12"/>
      <c r="K60" s="7"/>
    </row>
    <row r="61" s="1" customFormat="1" ht="70" customHeight="1" spans="1:11">
      <c r="A61" s="7">
        <v>57</v>
      </c>
      <c r="B61" s="8" t="s">
        <v>141</v>
      </c>
      <c r="C61" s="8" t="s">
        <v>20</v>
      </c>
      <c r="D61" s="8" t="s">
        <v>142</v>
      </c>
      <c r="E61" s="10"/>
      <c r="F61" s="8" t="str">
        <f>_xlfn.DISPIMG("ID_F7003CFC34EE4D74A4A6CE3B8BB853AB",1)</f>
        <v>=DISPIMG("ID_F7003CFC34EE4D74A4A6CE3B8BB853AB",1)</v>
      </c>
      <c r="G61" s="8" t="s">
        <v>18</v>
      </c>
      <c r="H61" s="8">
        <v>15</v>
      </c>
      <c r="I61" s="12"/>
      <c r="J61" s="12"/>
      <c r="K61" s="7"/>
    </row>
    <row r="62" s="1" customFormat="1" ht="70" customHeight="1" spans="1:11">
      <c r="A62" s="7">
        <v>58</v>
      </c>
      <c r="B62" s="8" t="s">
        <v>143</v>
      </c>
      <c r="C62" s="8" t="s">
        <v>20</v>
      </c>
      <c r="D62" s="8" t="s">
        <v>144</v>
      </c>
      <c r="E62" s="10"/>
      <c r="F62" s="8" t="str">
        <f>_xlfn.DISPIMG("ID_80FCCA164752434DBCBEF0BD9633DE3E",1)</f>
        <v>=DISPIMG("ID_80FCCA164752434DBCBEF0BD9633DE3E",1)</v>
      </c>
      <c r="G62" s="8" t="s">
        <v>18</v>
      </c>
      <c r="H62" s="8">
        <v>4</v>
      </c>
      <c r="I62" s="12"/>
      <c r="J62" s="12"/>
      <c r="K62" s="7"/>
    </row>
    <row r="63" s="1" customFormat="1" ht="70" customHeight="1" spans="1:11">
      <c r="A63" s="7">
        <v>59</v>
      </c>
      <c r="B63" s="8" t="s">
        <v>145</v>
      </c>
      <c r="C63" s="8" t="s">
        <v>20</v>
      </c>
      <c r="D63" s="8" t="s">
        <v>146</v>
      </c>
      <c r="E63" s="10"/>
      <c r="F63" s="8" t="str">
        <f>_xlfn.DISPIMG("ID_33ADF6768FA4456BA438151C913EBEC7",1)</f>
        <v>=DISPIMG("ID_33ADF6768FA4456BA438151C913EBEC7",1)</v>
      </c>
      <c r="G63" s="8" t="s">
        <v>119</v>
      </c>
      <c r="H63" s="8">
        <v>20</v>
      </c>
      <c r="I63" s="12"/>
      <c r="J63" s="12"/>
      <c r="K63" s="7"/>
    </row>
    <row r="64" s="1" customFormat="1" ht="70" customHeight="1" spans="1:11">
      <c r="A64" s="7">
        <v>60</v>
      </c>
      <c r="B64" s="8" t="s">
        <v>147</v>
      </c>
      <c r="C64" s="8" t="s">
        <v>148</v>
      </c>
      <c r="D64" s="8" t="s">
        <v>149</v>
      </c>
      <c r="E64" s="10"/>
      <c r="F64" s="8" t="str">
        <f>_xlfn.DISPIMG("ID_8B81065385284E1F9856391C39A981E1",1)</f>
        <v>=DISPIMG("ID_8B81065385284E1F9856391C39A981E1",1)</v>
      </c>
      <c r="G64" s="8" t="s">
        <v>18</v>
      </c>
      <c r="H64" s="8">
        <v>10</v>
      </c>
      <c r="I64" s="12"/>
      <c r="J64" s="12"/>
      <c r="K64" s="7"/>
    </row>
    <row r="65" s="1" customFormat="1" ht="92" customHeight="1" spans="1:11">
      <c r="A65" s="7">
        <v>61</v>
      </c>
      <c r="B65" s="8" t="s">
        <v>150</v>
      </c>
      <c r="C65" s="8" t="s">
        <v>20</v>
      </c>
      <c r="D65" s="8" t="s">
        <v>151</v>
      </c>
      <c r="E65" s="10"/>
      <c r="F65" s="8" t="str">
        <f>_xlfn.DISPIMG("ID_50AD3C3B83E14562A140CF724D59EF83",1)</f>
        <v>=DISPIMG("ID_50AD3C3B83E14562A140CF724D59EF83",1)</v>
      </c>
      <c r="G65" s="8" t="s">
        <v>108</v>
      </c>
      <c r="H65" s="8">
        <v>10</v>
      </c>
      <c r="I65" s="12"/>
      <c r="J65" s="12"/>
      <c r="K65" s="7"/>
    </row>
    <row r="66" s="1" customFormat="1" ht="83" customHeight="1" spans="1:11">
      <c r="A66" s="7">
        <v>62</v>
      </c>
      <c r="B66" s="8" t="s">
        <v>152</v>
      </c>
      <c r="C66" s="8" t="s">
        <v>148</v>
      </c>
      <c r="D66" s="8" t="s">
        <v>153</v>
      </c>
      <c r="E66" s="10"/>
      <c r="F66" s="8" t="str">
        <f>_xlfn.DISPIMG("ID_4D6B40EA64FF44899174B5DD8E919A09",1)</f>
        <v>=DISPIMG("ID_4D6B40EA64FF44899174B5DD8E919A09",1)</v>
      </c>
      <c r="G66" s="8" t="s">
        <v>18</v>
      </c>
      <c r="H66" s="8">
        <v>10</v>
      </c>
      <c r="I66" s="12"/>
      <c r="J66" s="12"/>
      <c r="K66" s="7"/>
    </row>
    <row r="67" s="1" customFormat="1" ht="70" customHeight="1" spans="1:11">
      <c r="A67" s="7">
        <v>63</v>
      </c>
      <c r="B67" s="8" t="s">
        <v>154</v>
      </c>
      <c r="C67" s="8" t="s">
        <v>20</v>
      </c>
      <c r="D67" s="8" t="s">
        <v>155</v>
      </c>
      <c r="E67" s="10"/>
      <c r="F67" s="8" t="str">
        <f>_xlfn.DISPIMG("ID_EBE09BB73B4841B5BB609EA4AF9AD6AB",1)</f>
        <v>=DISPIMG("ID_EBE09BB73B4841B5BB609EA4AF9AD6AB",1)</v>
      </c>
      <c r="G67" s="8" t="s">
        <v>46</v>
      </c>
      <c r="H67" s="8">
        <v>10</v>
      </c>
      <c r="I67" s="12"/>
      <c r="J67" s="12"/>
      <c r="K67" s="7"/>
    </row>
    <row r="68" s="1" customFormat="1" ht="70" customHeight="1" spans="1:11">
      <c r="A68" s="7">
        <v>64</v>
      </c>
      <c r="B68" s="8" t="s">
        <v>156</v>
      </c>
      <c r="C68" s="8" t="s">
        <v>20</v>
      </c>
      <c r="D68" s="8" t="s">
        <v>157</v>
      </c>
      <c r="E68" s="10"/>
      <c r="F68" s="8" t="str">
        <f>_xlfn.DISPIMG("ID_5D103C2214ED4C8ABF626E036461247F",1)</f>
        <v>=DISPIMG("ID_5D103C2214ED4C8ABF626E036461247F",1)</v>
      </c>
      <c r="G68" s="8" t="s">
        <v>46</v>
      </c>
      <c r="H68" s="8">
        <v>10</v>
      </c>
      <c r="I68" s="12"/>
      <c r="J68" s="12"/>
      <c r="K68" s="7"/>
    </row>
    <row r="69" s="1" customFormat="1" ht="70" customHeight="1" spans="1:11">
      <c r="A69" s="7">
        <v>65</v>
      </c>
      <c r="B69" s="8" t="s">
        <v>158</v>
      </c>
      <c r="C69" s="8" t="s">
        <v>20</v>
      </c>
      <c r="D69" s="8" t="s">
        <v>159</v>
      </c>
      <c r="E69" s="10"/>
      <c r="F69" s="8" t="str">
        <f>_xlfn.DISPIMG("ID_300B48D7143147B68784E8498912559F",1)</f>
        <v>=DISPIMG("ID_300B48D7143147B68784E8498912559F",1)</v>
      </c>
      <c r="G69" s="8" t="s">
        <v>46</v>
      </c>
      <c r="H69" s="8">
        <v>10</v>
      </c>
      <c r="I69" s="12"/>
      <c r="J69" s="12"/>
      <c r="K69" s="7"/>
    </row>
    <row r="70" s="1" customFormat="1" ht="70" customHeight="1" spans="1:11">
      <c r="A70" s="7">
        <v>66</v>
      </c>
      <c r="B70" s="8" t="s">
        <v>160</v>
      </c>
      <c r="C70" s="8" t="s">
        <v>20</v>
      </c>
      <c r="D70" s="8" t="s">
        <v>161</v>
      </c>
      <c r="E70" s="10"/>
      <c r="F70" s="8" t="str">
        <f>_xlfn.DISPIMG("ID_E99F9A92F6BF418982BCC9A29CF5F2EC",1)</f>
        <v>=DISPIMG("ID_E99F9A92F6BF418982BCC9A29CF5F2EC",1)</v>
      </c>
      <c r="G70" s="8" t="s">
        <v>162</v>
      </c>
      <c r="H70" s="8">
        <v>10</v>
      </c>
      <c r="I70" s="12"/>
      <c r="J70" s="12"/>
      <c r="K70" s="7"/>
    </row>
    <row r="71" s="1" customFormat="1" ht="70" customHeight="1" spans="1:11">
      <c r="A71" s="7">
        <v>67</v>
      </c>
      <c r="B71" s="8" t="s">
        <v>163</v>
      </c>
      <c r="C71" s="8" t="s">
        <v>20</v>
      </c>
      <c r="D71" s="8" t="s">
        <v>164</v>
      </c>
      <c r="E71" s="10"/>
      <c r="F71" s="8" t="str">
        <f>_xlfn.DISPIMG("ID_DDFE14188B4E4B6B8D92A14DBF59A464",1)</f>
        <v>=DISPIMG("ID_DDFE14188B4E4B6B8D92A14DBF59A464",1)</v>
      </c>
      <c r="G71" s="8" t="s">
        <v>165</v>
      </c>
      <c r="H71" s="8">
        <v>2</v>
      </c>
      <c r="I71" s="12"/>
      <c r="J71" s="12"/>
      <c r="K71" s="7"/>
    </row>
    <row r="72" s="1" customFormat="1" ht="76" customHeight="1" spans="1:11">
      <c r="A72" s="7">
        <v>68</v>
      </c>
      <c r="B72" s="8" t="s">
        <v>166</v>
      </c>
      <c r="C72" s="8" t="s">
        <v>20</v>
      </c>
      <c r="D72" s="8" t="s">
        <v>167</v>
      </c>
      <c r="E72" s="10"/>
      <c r="F72" s="8" t="str">
        <f>_xlfn.DISPIMG("ID_8B3D639055DB43FE97D2AAECE05664FD",1)</f>
        <v>=DISPIMG("ID_8B3D639055DB43FE97D2AAECE05664FD",1)</v>
      </c>
      <c r="G72" s="8" t="s">
        <v>18</v>
      </c>
      <c r="H72" s="8">
        <v>12</v>
      </c>
      <c r="I72" s="12"/>
      <c r="J72" s="12"/>
      <c r="K72" s="7"/>
    </row>
    <row r="73" s="1" customFormat="1" ht="70" customHeight="1" spans="1:11">
      <c r="A73" s="7">
        <v>69</v>
      </c>
      <c r="B73" s="8" t="s">
        <v>168</v>
      </c>
      <c r="C73" s="8" t="s">
        <v>20</v>
      </c>
      <c r="D73" s="8" t="s">
        <v>169</v>
      </c>
      <c r="E73" s="10"/>
      <c r="F73" s="8" t="str">
        <f>_xlfn.DISPIMG("ID_8580F9A6972F4D89AE15BE1AE3A4FEF4",1)</f>
        <v>=DISPIMG("ID_8580F9A6972F4D89AE15BE1AE3A4FEF4",1)</v>
      </c>
      <c r="G73" s="8" t="s">
        <v>119</v>
      </c>
      <c r="H73" s="8">
        <v>30</v>
      </c>
      <c r="I73" s="12"/>
      <c r="J73" s="12"/>
      <c r="K73" s="7"/>
    </row>
    <row r="74" s="1" customFormat="1" ht="70" customHeight="1" spans="1:11">
      <c r="A74" s="7">
        <v>70</v>
      </c>
      <c r="B74" s="8" t="s">
        <v>170</v>
      </c>
      <c r="C74" s="8" t="s">
        <v>20</v>
      </c>
      <c r="D74" s="8" t="s">
        <v>171</v>
      </c>
      <c r="E74" s="10"/>
      <c r="F74" s="8" t="str">
        <f>_xlfn.DISPIMG("ID_F55CAADB057747DCBE11FC40D5A95EC6",1)</f>
        <v>=DISPIMG("ID_F55CAADB057747DCBE11FC40D5A95EC6",1)</v>
      </c>
      <c r="G74" s="8" t="s">
        <v>18</v>
      </c>
      <c r="H74" s="8">
        <v>12</v>
      </c>
      <c r="I74" s="12"/>
      <c r="J74" s="12"/>
      <c r="K74" s="7"/>
    </row>
    <row r="75" s="1" customFormat="1" ht="70" customHeight="1" spans="1:11">
      <c r="A75" s="7">
        <v>71</v>
      </c>
      <c r="B75" s="8" t="s">
        <v>172</v>
      </c>
      <c r="C75" s="8" t="s">
        <v>20</v>
      </c>
      <c r="D75" s="8" t="s">
        <v>173</v>
      </c>
      <c r="E75" s="10"/>
      <c r="F75" s="8" t="str">
        <f>_xlfn.DISPIMG("ID_D7C3E4D93FA84FC1B605E1BB6417D7B5",1)</f>
        <v>=DISPIMG("ID_D7C3E4D93FA84FC1B605E1BB6417D7B5",1)</v>
      </c>
      <c r="G75" s="8" t="s">
        <v>119</v>
      </c>
      <c r="H75" s="8">
        <v>30</v>
      </c>
      <c r="I75" s="12"/>
      <c r="J75" s="12"/>
      <c r="K75" s="7"/>
    </row>
    <row r="76" s="1" customFormat="1" ht="70" customHeight="1" spans="1:11">
      <c r="A76" s="7">
        <v>72</v>
      </c>
      <c r="B76" s="8" t="s">
        <v>174</v>
      </c>
      <c r="C76" s="8" t="s">
        <v>20</v>
      </c>
      <c r="D76" s="8" t="s">
        <v>175</v>
      </c>
      <c r="E76" s="10"/>
      <c r="F76" s="8" t="str">
        <f>_xlfn.DISPIMG("ID_ECE80C4E5078420E81776278D9FC0B71",1)</f>
        <v>=DISPIMG("ID_ECE80C4E5078420E81776278D9FC0B71",1)</v>
      </c>
      <c r="G76" s="8" t="s">
        <v>18</v>
      </c>
      <c r="H76" s="8">
        <v>12</v>
      </c>
      <c r="I76" s="12"/>
      <c r="J76" s="12"/>
      <c r="K76" s="7"/>
    </row>
    <row r="77" s="1" customFormat="1" ht="70" customHeight="1" spans="1:11">
      <c r="A77" s="7">
        <v>73</v>
      </c>
      <c r="B77" s="8" t="s">
        <v>176</v>
      </c>
      <c r="C77" s="8" t="s">
        <v>20</v>
      </c>
      <c r="D77" s="8" t="s">
        <v>177</v>
      </c>
      <c r="E77" s="10"/>
      <c r="F77" s="8" t="str">
        <f>_xlfn.DISPIMG("ID_6465DC590A724EA09B2AEECB118777A4",1)</f>
        <v>=DISPIMG("ID_6465DC590A724EA09B2AEECB118777A4",1)</v>
      </c>
      <c r="G77" s="8" t="s">
        <v>119</v>
      </c>
      <c r="H77" s="8">
        <v>30</v>
      </c>
      <c r="I77" s="12"/>
      <c r="J77" s="12"/>
      <c r="K77" s="7"/>
    </row>
    <row r="78" s="1" customFormat="1" ht="70" customHeight="1" spans="1:11">
      <c r="A78" s="7">
        <v>74</v>
      </c>
      <c r="B78" s="8" t="s">
        <v>178</v>
      </c>
      <c r="C78" s="8" t="s">
        <v>20</v>
      </c>
      <c r="D78" s="8" t="s">
        <v>179</v>
      </c>
      <c r="E78" s="10"/>
      <c r="F78" s="8" t="str">
        <f>_xlfn.DISPIMG("ID_5B8CE2F121C544CBBBD94F5CE7166075",1)</f>
        <v>=DISPIMG("ID_5B8CE2F121C544CBBBD94F5CE7166075",1)</v>
      </c>
      <c r="G78" s="8" t="s">
        <v>108</v>
      </c>
      <c r="H78" s="8">
        <v>50</v>
      </c>
      <c r="I78" s="12"/>
      <c r="J78" s="12"/>
      <c r="K78" s="7"/>
    </row>
    <row r="79" s="1" customFormat="1" ht="70" customHeight="1" spans="1:11">
      <c r="A79" s="7">
        <v>75</v>
      </c>
      <c r="B79" s="8" t="s">
        <v>50</v>
      </c>
      <c r="C79" s="8" t="s">
        <v>20</v>
      </c>
      <c r="D79" s="8" t="s">
        <v>180</v>
      </c>
      <c r="E79" s="10"/>
      <c r="F79" s="8" t="str">
        <f>_xlfn.DISPIMG("ID_6F778CEF05BF46CF856ED7F004DDCD87",1)</f>
        <v>=DISPIMG("ID_6F778CEF05BF46CF856ED7F004DDCD87",1)</v>
      </c>
      <c r="G79" s="8" t="s">
        <v>18</v>
      </c>
      <c r="H79" s="8">
        <v>30</v>
      </c>
      <c r="I79" s="12"/>
      <c r="J79" s="12"/>
      <c r="K79" s="7"/>
    </row>
    <row r="80" s="1" customFormat="1" ht="70" customHeight="1" spans="1:11">
      <c r="A80" s="7">
        <v>76</v>
      </c>
      <c r="B80" s="8" t="s">
        <v>181</v>
      </c>
      <c r="C80" s="8" t="s">
        <v>20</v>
      </c>
      <c r="D80" s="8" t="s">
        <v>182</v>
      </c>
      <c r="E80" s="10"/>
      <c r="F80" s="8" t="str">
        <f>_xlfn.DISPIMG("ID_B96BD09137304F84ACB97B7E36821575",1)</f>
        <v>=DISPIMG("ID_B96BD09137304F84ACB97B7E36821575",1)</v>
      </c>
      <c r="G80" s="8" t="s">
        <v>108</v>
      </c>
      <c r="H80" s="8">
        <v>20</v>
      </c>
      <c r="I80" s="12"/>
      <c r="J80" s="12"/>
      <c r="K80" s="7"/>
    </row>
    <row r="81" s="1" customFormat="1" ht="70" customHeight="1" spans="1:11">
      <c r="A81" s="7">
        <v>77</v>
      </c>
      <c r="B81" s="8" t="s">
        <v>183</v>
      </c>
      <c r="C81" s="8" t="s">
        <v>20</v>
      </c>
      <c r="D81" s="8" t="s">
        <v>184</v>
      </c>
      <c r="E81" s="10"/>
      <c r="F81" s="8" t="str">
        <f>_xlfn.DISPIMG("ID_401DF06B7A9F4A5B83566764DEED0832",1)</f>
        <v>=DISPIMG("ID_401DF06B7A9F4A5B83566764DEED0832",1)</v>
      </c>
      <c r="G81" s="8" t="s">
        <v>185</v>
      </c>
      <c r="H81" s="8">
        <v>5</v>
      </c>
      <c r="I81" s="12"/>
      <c r="J81" s="12"/>
      <c r="K81" s="7"/>
    </row>
    <row r="82" s="1" customFormat="1" ht="70" customHeight="1" spans="1:11">
      <c r="A82" s="7">
        <v>78</v>
      </c>
      <c r="B82" s="8" t="s">
        <v>186</v>
      </c>
      <c r="C82" s="8" t="s">
        <v>20</v>
      </c>
      <c r="D82" s="8" t="s">
        <v>187</v>
      </c>
      <c r="E82" s="10"/>
      <c r="F82" s="8" t="str">
        <f>_xlfn.DISPIMG("ID_7435D565E618418285BFA52500827290",1)</f>
        <v>=DISPIMG("ID_7435D565E618418285BFA52500827290",1)</v>
      </c>
      <c r="G82" s="8" t="s">
        <v>27</v>
      </c>
      <c r="H82" s="8">
        <v>50</v>
      </c>
      <c r="I82" s="12"/>
      <c r="J82" s="12"/>
      <c r="K82" s="7"/>
    </row>
    <row r="83" s="1" customFormat="1" ht="57" customHeight="1" spans="1:11">
      <c r="A83" s="7">
        <v>79</v>
      </c>
      <c r="B83" s="8" t="s">
        <v>188</v>
      </c>
      <c r="C83" s="8" t="s">
        <v>189</v>
      </c>
      <c r="D83" s="8" t="s">
        <v>190</v>
      </c>
      <c r="E83" s="10"/>
      <c r="F83" s="8"/>
      <c r="G83" s="8" t="s">
        <v>18</v>
      </c>
      <c r="H83" s="8">
        <v>30</v>
      </c>
      <c r="I83" s="12"/>
      <c r="J83" s="12"/>
      <c r="K83" s="7"/>
    </row>
    <row r="84" s="1" customFormat="1" ht="49" customHeight="1" spans="1:11">
      <c r="A84" s="7">
        <v>80</v>
      </c>
      <c r="B84" s="8" t="s">
        <v>191</v>
      </c>
      <c r="C84" s="8" t="s">
        <v>189</v>
      </c>
      <c r="D84" s="8" t="s">
        <v>192</v>
      </c>
      <c r="E84" s="10"/>
      <c r="F84" s="8"/>
      <c r="G84" s="8" t="s">
        <v>18</v>
      </c>
      <c r="H84" s="8">
        <v>30</v>
      </c>
      <c r="I84" s="12"/>
      <c r="J84" s="12"/>
      <c r="K84" s="7"/>
    </row>
    <row r="85" s="1" customFormat="1" ht="70" customHeight="1" spans="1:11">
      <c r="A85" s="7">
        <v>81</v>
      </c>
      <c r="B85" s="8" t="s">
        <v>47</v>
      </c>
      <c r="C85" s="8" t="s">
        <v>48</v>
      </c>
      <c r="D85" s="8" t="s">
        <v>193</v>
      </c>
      <c r="E85" s="10"/>
      <c r="F85" s="8" t="str">
        <f>_xlfn.DISPIMG("ID_F02A38B9E7964AB59F9BA1BC04E4AB17",1)</f>
        <v>=DISPIMG("ID_F02A38B9E7964AB59F9BA1BC04E4AB17",1)</v>
      </c>
      <c r="G85" s="8" t="s">
        <v>18</v>
      </c>
      <c r="H85" s="8">
        <v>30</v>
      </c>
      <c r="I85" s="12"/>
      <c r="J85" s="12"/>
      <c r="K85" s="7"/>
    </row>
    <row r="86" s="1" customFormat="1" ht="70" customHeight="1" spans="1:11">
      <c r="A86" s="7">
        <v>82</v>
      </c>
      <c r="B86" s="8" t="s">
        <v>194</v>
      </c>
      <c r="C86" s="8" t="s">
        <v>20</v>
      </c>
      <c r="D86" s="8" t="s">
        <v>195</v>
      </c>
      <c r="E86" s="10"/>
      <c r="F86" s="8" t="str">
        <f>_xlfn.DISPIMG("ID_C64BBFA7D1824C2AB1850402CC0014A5",1)</f>
        <v>=DISPIMG("ID_C64BBFA7D1824C2AB1850402CC0014A5",1)</v>
      </c>
      <c r="G86" s="8" t="s">
        <v>18</v>
      </c>
      <c r="H86" s="8">
        <v>25</v>
      </c>
      <c r="I86" s="12"/>
      <c r="J86" s="12"/>
      <c r="K86" s="7"/>
    </row>
    <row r="87" s="1" customFormat="1" ht="70" customHeight="1" spans="1:11">
      <c r="A87" s="7">
        <v>83</v>
      </c>
      <c r="B87" s="8" t="s">
        <v>196</v>
      </c>
      <c r="C87" s="8" t="s">
        <v>20</v>
      </c>
      <c r="D87" s="8" t="s">
        <v>197</v>
      </c>
      <c r="E87" s="10"/>
      <c r="F87" s="8" t="str">
        <f>_xlfn.DISPIMG("ID_A9E278E0C641492685326B0AA5456B33",1)</f>
        <v>=DISPIMG("ID_A9E278E0C641492685326B0AA5456B33",1)</v>
      </c>
      <c r="G87" s="8" t="s">
        <v>18</v>
      </c>
      <c r="H87" s="8">
        <v>50</v>
      </c>
      <c r="I87" s="12"/>
      <c r="J87" s="12"/>
      <c r="K87" s="7"/>
    </row>
    <row r="88" s="1" customFormat="1" ht="70" customHeight="1" spans="1:11">
      <c r="A88" s="7">
        <v>84</v>
      </c>
      <c r="B88" s="8" t="s">
        <v>198</v>
      </c>
      <c r="C88" s="8" t="s">
        <v>20</v>
      </c>
      <c r="D88" s="8" t="s">
        <v>199</v>
      </c>
      <c r="E88" s="10"/>
      <c r="F88" s="8" t="str">
        <f>_xlfn.DISPIMG("ID_47789B38523B4FDBB96672FB2E7A126D",1)</f>
        <v>=DISPIMG("ID_47789B38523B4FDBB96672FB2E7A126D",1)</v>
      </c>
      <c r="G88" s="8" t="s">
        <v>18</v>
      </c>
      <c r="H88" s="8">
        <v>50</v>
      </c>
      <c r="I88" s="12"/>
      <c r="J88" s="12"/>
      <c r="K88" s="7"/>
    </row>
    <row r="89" s="1" customFormat="1" ht="70" customHeight="1" spans="1:11">
      <c r="A89" s="7">
        <v>85</v>
      </c>
      <c r="B89" s="8" t="s">
        <v>198</v>
      </c>
      <c r="C89" s="8" t="s">
        <v>20</v>
      </c>
      <c r="D89" s="8" t="s">
        <v>200</v>
      </c>
      <c r="E89" s="10"/>
      <c r="F89" s="8" t="str">
        <f>_xlfn.DISPIMG("ID_10B4F12591B7456FA7EB33B08021CDAF",1)</f>
        <v>=DISPIMG("ID_10B4F12591B7456FA7EB33B08021CDAF",1)</v>
      </c>
      <c r="G89" s="8" t="s">
        <v>18</v>
      </c>
      <c r="H89" s="8">
        <v>50</v>
      </c>
      <c r="I89" s="12"/>
      <c r="J89" s="12"/>
      <c r="K89" s="7"/>
    </row>
    <row r="90" s="1" customFormat="1" ht="70" customHeight="1" spans="1:11">
      <c r="A90" s="7">
        <v>86</v>
      </c>
      <c r="B90" s="8" t="s">
        <v>201</v>
      </c>
      <c r="C90" s="8" t="s">
        <v>20</v>
      </c>
      <c r="D90" s="8" t="s">
        <v>202</v>
      </c>
      <c r="E90" s="10"/>
      <c r="F90" s="8" t="str">
        <f>_xlfn.DISPIMG("ID_A85DD7D6548D4AF7AA0EE5BD7C49182B",1)</f>
        <v>=DISPIMG("ID_A85DD7D6548D4AF7AA0EE5BD7C49182B",1)</v>
      </c>
      <c r="G90" s="8" t="s">
        <v>18</v>
      </c>
      <c r="H90" s="8">
        <v>10</v>
      </c>
      <c r="I90" s="12"/>
      <c r="J90" s="12"/>
      <c r="K90" s="7"/>
    </row>
    <row r="91" s="1" customFormat="1" ht="70" customHeight="1" spans="1:11">
      <c r="A91" s="7">
        <v>87</v>
      </c>
      <c r="B91" s="8" t="s">
        <v>201</v>
      </c>
      <c r="C91" s="8" t="s">
        <v>20</v>
      </c>
      <c r="D91" s="8" t="s">
        <v>203</v>
      </c>
      <c r="E91" s="10"/>
      <c r="F91" s="8" t="str">
        <f>_xlfn.DISPIMG("ID_3AFC3AA3DC734EB0928694B89B6111E3",1)</f>
        <v>=DISPIMG("ID_3AFC3AA3DC734EB0928694B89B6111E3",1)</v>
      </c>
      <c r="G91" s="8" t="s">
        <v>18</v>
      </c>
      <c r="H91" s="8">
        <v>10</v>
      </c>
      <c r="I91" s="12"/>
      <c r="J91" s="12"/>
      <c r="K91" s="7"/>
    </row>
    <row r="92" s="1" customFormat="1" ht="70" customHeight="1" spans="1:11">
      <c r="A92" s="7">
        <v>88</v>
      </c>
      <c r="B92" s="8" t="s">
        <v>201</v>
      </c>
      <c r="C92" s="8" t="s">
        <v>20</v>
      </c>
      <c r="D92" s="8" t="s">
        <v>204</v>
      </c>
      <c r="E92" s="10"/>
      <c r="F92" s="8" t="str">
        <f>_xlfn.DISPIMG("ID_C928C0D9D0864C45BD06AAED33F01CC7",1)</f>
        <v>=DISPIMG("ID_C928C0D9D0864C45BD06AAED33F01CC7",1)</v>
      </c>
      <c r="G92" s="8" t="s">
        <v>18</v>
      </c>
      <c r="H92" s="8">
        <v>10</v>
      </c>
      <c r="I92" s="12"/>
      <c r="J92" s="12"/>
      <c r="K92" s="7"/>
    </row>
    <row r="93" s="1" customFormat="1" ht="70" customHeight="1" spans="1:11">
      <c r="A93" s="7">
        <v>89</v>
      </c>
      <c r="B93" s="8" t="s">
        <v>205</v>
      </c>
      <c r="C93" s="8" t="s">
        <v>20</v>
      </c>
      <c r="D93" s="8" t="s">
        <v>206</v>
      </c>
      <c r="E93" s="10"/>
      <c r="F93" s="8" t="str">
        <f>_xlfn.DISPIMG("ID_F7A56BE9569B4469B7252FF05212F1A6",1)</f>
        <v>=DISPIMG("ID_F7A56BE9569B4469B7252FF05212F1A6",1)</v>
      </c>
      <c r="G93" s="8" t="s">
        <v>165</v>
      </c>
      <c r="H93" s="8">
        <v>3</v>
      </c>
      <c r="I93" s="12"/>
      <c r="J93" s="12"/>
      <c r="K93" s="7"/>
    </row>
    <row r="94" s="1" customFormat="1" ht="70" customHeight="1" spans="1:11">
      <c r="A94" s="7">
        <v>90</v>
      </c>
      <c r="B94" s="8" t="s">
        <v>207</v>
      </c>
      <c r="C94" s="8" t="s">
        <v>20</v>
      </c>
      <c r="D94" s="8" t="s">
        <v>208</v>
      </c>
      <c r="E94" s="10"/>
      <c r="F94" s="8" t="str">
        <f>_xlfn.DISPIMG("ID_ACF923148C6745F6933B9CF9AA828A7E",1)</f>
        <v>=DISPIMG("ID_ACF923148C6745F6933B9CF9AA828A7E",1)</v>
      </c>
      <c r="G94" s="8" t="s">
        <v>18</v>
      </c>
      <c r="H94" s="8">
        <v>3</v>
      </c>
      <c r="I94" s="12"/>
      <c r="J94" s="12"/>
      <c r="K94" s="7"/>
    </row>
    <row r="95" s="1" customFormat="1" ht="102" customHeight="1" spans="1:11">
      <c r="A95" s="7">
        <v>91</v>
      </c>
      <c r="B95" s="8" t="s">
        <v>209</v>
      </c>
      <c r="C95" s="8" t="s">
        <v>20</v>
      </c>
      <c r="D95" s="8" t="s">
        <v>210</v>
      </c>
      <c r="E95" s="10"/>
      <c r="F95" s="8" t="str">
        <f>_xlfn.DISPIMG("ID_DFC9CB58881C4E23B49D8D1818A269BE",1)</f>
        <v>=DISPIMG("ID_DFC9CB58881C4E23B49D8D1818A269BE",1)</v>
      </c>
      <c r="G95" s="8" t="s">
        <v>18</v>
      </c>
      <c r="H95" s="8">
        <v>12</v>
      </c>
      <c r="I95" s="12"/>
      <c r="J95" s="12"/>
      <c r="K95" s="7"/>
    </row>
    <row r="96" s="1" customFormat="1" ht="70" customHeight="1" spans="1:11">
      <c r="A96" s="7">
        <v>92</v>
      </c>
      <c r="B96" s="8" t="s">
        <v>211</v>
      </c>
      <c r="C96" s="8" t="s">
        <v>20</v>
      </c>
      <c r="D96" s="8" t="s">
        <v>212</v>
      </c>
      <c r="E96" s="10"/>
      <c r="F96" s="8" t="str">
        <f>_xlfn.DISPIMG("ID_39202C5198254BADB624D84827CC73AB",1)</f>
        <v>=DISPIMG("ID_39202C5198254BADB624D84827CC73AB",1)</v>
      </c>
      <c r="G96" s="8" t="s">
        <v>213</v>
      </c>
      <c r="H96" s="8">
        <v>10</v>
      </c>
      <c r="I96" s="12"/>
      <c r="J96" s="12"/>
      <c r="K96" s="7"/>
    </row>
    <row r="97" s="1" customFormat="1" ht="70" customHeight="1" spans="1:11">
      <c r="A97" s="7">
        <v>93</v>
      </c>
      <c r="B97" s="8" t="s">
        <v>214</v>
      </c>
      <c r="C97" s="8" t="s">
        <v>20</v>
      </c>
      <c r="D97" s="8" t="s">
        <v>215</v>
      </c>
      <c r="E97" s="10"/>
      <c r="F97" s="8" t="str">
        <f>_xlfn.DISPIMG("ID_F104708356FE4053AAA314A802981DD6",1)</f>
        <v>=DISPIMG("ID_F104708356FE4053AAA314A802981DD6",1)</v>
      </c>
      <c r="G97" s="8" t="s">
        <v>36</v>
      </c>
      <c r="H97" s="8">
        <v>10</v>
      </c>
      <c r="I97" s="12"/>
      <c r="J97" s="12"/>
      <c r="K97" s="7"/>
    </row>
    <row r="98" s="1" customFormat="1" ht="70" customHeight="1" spans="1:11">
      <c r="A98" s="7">
        <v>94</v>
      </c>
      <c r="B98" s="8" t="s">
        <v>216</v>
      </c>
      <c r="C98" s="8" t="s">
        <v>20</v>
      </c>
      <c r="D98" s="8" t="s">
        <v>217</v>
      </c>
      <c r="E98" s="10"/>
      <c r="F98" s="8" t="str">
        <f>_xlfn.DISPIMG("ID_EB871186C71D4B91A29CAC306EC8EED6",1)</f>
        <v>=DISPIMG("ID_EB871186C71D4B91A29CAC306EC8EED6",1)</v>
      </c>
      <c r="G98" s="8" t="s">
        <v>185</v>
      </c>
      <c r="H98" s="8">
        <v>20</v>
      </c>
      <c r="I98" s="12"/>
      <c r="J98" s="12"/>
      <c r="K98" s="7"/>
    </row>
    <row r="99" s="1" customFormat="1" ht="70" customHeight="1" spans="1:11">
      <c r="A99" s="7">
        <v>95</v>
      </c>
      <c r="B99" s="8" t="s">
        <v>218</v>
      </c>
      <c r="C99" s="8" t="s">
        <v>20</v>
      </c>
      <c r="D99" s="8" t="s">
        <v>219</v>
      </c>
      <c r="E99" s="10"/>
      <c r="F99" s="8" t="str">
        <f>_xlfn.DISPIMG("ID_CF32EF7F02734F85B4165AA62B970F36",1)</f>
        <v>=DISPIMG("ID_CF32EF7F02734F85B4165AA62B970F36",1)</v>
      </c>
      <c r="G99" s="8" t="s">
        <v>220</v>
      </c>
      <c r="H99" s="8">
        <v>5</v>
      </c>
      <c r="I99" s="12"/>
      <c r="J99" s="12"/>
      <c r="K99" s="7"/>
    </row>
    <row r="100" s="1" customFormat="1" ht="70" customHeight="1" spans="1:11">
      <c r="A100" s="7">
        <v>96</v>
      </c>
      <c r="B100" s="8" t="s">
        <v>221</v>
      </c>
      <c r="C100" s="8" t="s">
        <v>51</v>
      </c>
      <c r="D100" s="8" t="s">
        <v>222</v>
      </c>
      <c r="E100" s="10"/>
      <c r="F100" s="8" t="str">
        <f>_xlfn.DISPIMG("ID_8BD6CFB58BDE49F2A0C040187F368A05",1)</f>
        <v>=DISPIMG("ID_8BD6CFB58BDE49F2A0C040187F368A05",1)</v>
      </c>
      <c r="G100" s="8" t="s">
        <v>18</v>
      </c>
      <c r="H100" s="8">
        <v>30</v>
      </c>
      <c r="I100" s="12"/>
      <c r="J100" s="12"/>
      <c r="K100" s="7"/>
    </row>
    <row r="101" s="1" customFormat="1" ht="70" customHeight="1" spans="1:11">
      <c r="A101" s="7">
        <v>97</v>
      </c>
      <c r="B101" s="8" t="s">
        <v>223</v>
      </c>
      <c r="C101" s="8" t="s">
        <v>20</v>
      </c>
      <c r="D101" s="8" t="s">
        <v>224</v>
      </c>
      <c r="E101" s="10"/>
      <c r="F101" s="8" t="str">
        <f>_xlfn.DISPIMG("ID_E9BC8F70FD2F4F96B7226FB6DD712C8F",1)</f>
        <v>=DISPIMG("ID_E9BC8F70FD2F4F96B7226FB6DD712C8F",1)</v>
      </c>
      <c r="G101" s="8" t="s">
        <v>100</v>
      </c>
      <c r="H101" s="8">
        <v>100</v>
      </c>
      <c r="I101" s="12"/>
      <c r="J101" s="12"/>
      <c r="K101" s="7"/>
    </row>
    <row r="102" s="1" customFormat="1" ht="70" customHeight="1" spans="1:11">
      <c r="A102" s="7">
        <v>98</v>
      </c>
      <c r="B102" s="8" t="s">
        <v>223</v>
      </c>
      <c r="C102" s="8" t="s">
        <v>20</v>
      </c>
      <c r="D102" s="8" t="s">
        <v>225</v>
      </c>
      <c r="E102" s="10"/>
      <c r="F102" s="8" t="str">
        <f>_xlfn.DISPIMG("ID_1933898D2A214903B7B0CFE3F9925CED",1)</f>
        <v>=DISPIMG("ID_1933898D2A214903B7B0CFE3F9925CED",1)</v>
      </c>
      <c r="G102" s="8" t="s">
        <v>100</v>
      </c>
      <c r="H102" s="8">
        <v>200</v>
      </c>
      <c r="I102" s="12"/>
      <c r="J102" s="12"/>
      <c r="K102" s="7"/>
    </row>
    <row r="103" s="1" customFormat="1" ht="70" customHeight="1" spans="1:11">
      <c r="A103" s="7">
        <v>99</v>
      </c>
      <c r="B103" s="8" t="s">
        <v>226</v>
      </c>
      <c r="C103" s="8" t="s">
        <v>20</v>
      </c>
      <c r="D103" s="8" t="s">
        <v>227</v>
      </c>
      <c r="E103" s="10"/>
      <c r="F103" s="8" t="str">
        <f>_xlfn.DISPIMG("ID_E0DAFC99A25D45D4AFF9B26A1F522C2C",1)</f>
        <v>=DISPIMG("ID_E0DAFC99A25D45D4AFF9B26A1F522C2C",1)</v>
      </c>
      <c r="G103" s="8" t="s">
        <v>46</v>
      </c>
      <c r="H103" s="8">
        <v>10</v>
      </c>
      <c r="I103" s="12"/>
      <c r="J103" s="12"/>
      <c r="K103" s="7"/>
    </row>
    <row r="104" s="1" customFormat="1" ht="70" customHeight="1" spans="1:11">
      <c r="A104" s="7">
        <v>100</v>
      </c>
      <c r="B104" s="8" t="s">
        <v>228</v>
      </c>
      <c r="C104" s="8" t="s">
        <v>20</v>
      </c>
      <c r="D104" s="8" t="s">
        <v>229</v>
      </c>
      <c r="E104" s="10"/>
      <c r="F104" s="8" t="str">
        <f>_xlfn.DISPIMG("ID_C354DE5299464A19BA3937103289FED3",1)</f>
        <v>=DISPIMG("ID_C354DE5299464A19BA3937103289FED3",1)</v>
      </c>
      <c r="G104" s="8" t="s">
        <v>18</v>
      </c>
      <c r="H104" s="8">
        <v>200</v>
      </c>
      <c r="I104" s="12"/>
      <c r="J104" s="12"/>
      <c r="K104" s="7"/>
    </row>
    <row r="105" s="1" customFormat="1" ht="70" customHeight="1" spans="1:11">
      <c r="A105" s="7">
        <v>101</v>
      </c>
      <c r="B105" s="8" t="s">
        <v>230</v>
      </c>
      <c r="C105" s="8" t="s">
        <v>20</v>
      </c>
      <c r="D105" s="8" t="s">
        <v>231</v>
      </c>
      <c r="E105" s="10"/>
      <c r="F105" s="8" t="str">
        <f>_xlfn.DISPIMG("ID_122A521F474345F9AE17BBF6B11DC580",1)</f>
        <v>=DISPIMG("ID_122A521F474345F9AE17BBF6B11DC580",1)</v>
      </c>
      <c r="G105" s="8" t="s">
        <v>100</v>
      </c>
      <c r="H105" s="8">
        <v>60</v>
      </c>
      <c r="I105" s="12"/>
      <c r="J105" s="12"/>
      <c r="K105" s="7"/>
    </row>
    <row r="106" s="1" customFormat="1" ht="70" customHeight="1" spans="1:11">
      <c r="A106" s="7">
        <v>102</v>
      </c>
      <c r="B106" s="8" t="s">
        <v>228</v>
      </c>
      <c r="C106" s="8" t="s">
        <v>20</v>
      </c>
      <c r="D106" s="8" t="s">
        <v>229</v>
      </c>
      <c r="E106" s="10"/>
      <c r="F106" s="8" t="str">
        <f>_xlfn.DISPIMG("ID_C354DE5299464A19BA3937103289FED3",1)</f>
        <v>=DISPIMG("ID_C354DE5299464A19BA3937103289FED3",1)</v>
      </c>
      <c r="G106" s="8" t="s">
        <v>18</v>
      </c>
      <c r="H106" s="8">
        <v>100</v>
      </c>
      <c r="I106" s="12"/>
      <c r="J106" s="12"/>
      <c r="K106" s="7"/>
    </row>
    <row r="107" s="1" customFormat="1" ht="70" customHeight="1" spans="1:11">
      <c r="A107" s="7">
        <v>103</v>
      </c>
      <c r="B107" s="8" t="s">
        <v>232</v>
      </c>
      <c r="C107" s="8" t="s">
        <v>20</v>
      </c>
      <c r="D107" s="8" t="s">
        <v>233</v>
      </c>
      <c r="E107" s="10"/>
      <c r="F107" s="8" t="str">
        <f>_xlfn.DISPIMG("ID_D2BC0E1CEA834EA791E6179B181F7A49",1)</f>
        <v>=DISPIMG("ID_D2BC0E1CEA834EA791E6179B181F7A49",1)</v>
      </c>
      <c r="G107" s="8" t="s">
        <v>18</v>
      </c>
      <c r="H107" s="8">
        <v>600</v>
      </c>
      <c r="I107" s="12"/>
      <c r="J107" s="12"/>
      <c r="K107" s="7"/>
    </row>
    <row r="108" s="1" customFormat="1" ht="70" customHeight="1" spans="1:11">
      <c r="A108" s="7">
        <v>104</v>
      </c>
      <c r="B108" s="8" t="s">
        <v>234</v>
      </c>
      <c r="C108" s="8" t="s">
        <v>20</v>
      </c>
      <c r="D108" s="8" t="s">
        <v>235</v>
      </c>
      <c r="E108" s="10"/>
      <c r="F108" s="8" t="str">
        <f>_xlfn.DISPIMG("ID_40D2EEC150BB42439E6A9A67C0FFC9BA",1)</f>
        <v>=DISPIMG("ID_40D2EEC150BB42439E6A9A67C0FFC9BA",1)</v>
      </c>
      <c r="G108" s="8" t="s">
        <v>18</v>
      </c>
      <c r="H108" s="8">
        <v>500</v>
      </c>
      <c r="I108" s="12"/>
      <c r="J108" s="12"/>
      <c r="K108" s="7"/>
    </row>
    <row r="109" s="1" customFormat="1" ht="70" customHeight="1" spans="1:11">
      <c r="A109" s="7">
        <v>105</v>
      </c>
      <c r="B109" s="8" t="s">
        <v>236</v>
      </c>
      <c r="C109" s="8" t="s">
        <v>20</v>
      </c>
      <c r="D109" s="8" t="s">
        <v>237</v>
      </c>
      <c r="E109" s="10"/>
      <c r="F109" s="8" t="str">
        <f>_xlfn.DISPIMG("ID_F5D92BD6871C4D818A8A55645D81A879",1)</f>
        <v>=DISPIMG("ID_F5D92BD6871C4D818A8A55645D81A879",1)</v>
      </c>
      <c r="G109" s="8" t="s">
        <v>165</v>
      </c>
      <c r="H109" s="8">
        <v>30</v>
      </c>
      <c r="I109" s="12"/>
      <c r="J109" s="12"/>
      <c r="K109" s="7"/>
    </row>
    <row r="110" s="1" customFormat="1" ht="70" customHeight="1" spans="1:11">
      <c r="A110" s="7">
        <v>106</v>
      </c>
      <c r="B110" s="8" t="s">
        <v>238</v>
      </c>
      <c r="C110" s="8" t="s">
        <v>20</v>
      </c>
      <c r="D110" s="8" t="s">
        <v>239</v>
      </c>
      <c r="E110" s="10"/>
      <c r="F110" s="8" t="str">
        <f>_xlfn.DISPIMG("ID_D30E45C02E8545E3A750DCB07FB036CB",1)</f>
        <v>=DISPIMG("ID_D30E45C02E8545E3A750DCB07FB036CB",1)</v>
      </c>
      <c r="G110" s="8" t="s">
        <v>46</v>
      </c>
      <c r="H110" s="8">
        <v>1000</v>
      </c>
      <c r="I110" s="12"/>
      <c r="J110" s="12"/>
      <c r="K110" s="7"/>
    </row>
    <row r="111" s="1" customFormat="1" ht="70" customHeight="1" spans="1:11">
      <c r="A111" s="7">
        <v>107</v>
      </c>
      <c r="B111" s="8" t="s">
        <v>50</v>
      </c>
      <c r="C111" s="8" t="s">
        <v>51</v>
      </c>
      <c r="D111" s="8" t="s">
        <v>240</v>
      </c>
      <c r="E111" s="10"/>
      <c r="F111" s="8" t="str">
        <f>_xlfn.DISPIMG("ID_C56FB1C465E145509FC5E8EC0B8E2657",1)</f>
        <v>=DISPIMG("ID_C56FB1C465E145509FC5E8EC0B8E2657",1)</v>
      </c>
      <c r="G111" s="8" t="s">
        <v>18</v>
      </c>
      <c r="H111" s="8">
        <v>10</v>
      </c>
      <c r="I111" s="12"/>
      <c r="J111" s="12"/>
      <c r="K111" s="7"/>
    </row>
    <row r="112" s="1" customFormat="1" ht="70" customHeight="1" spans="1:11">
      <c r="A112" s="7">
        <v>108</v>
      </c>
      <c r="B112" s="8" t="s">
        <v>241</v>
      </c>
      <c r="C112" s="8" t="s">
        <v>20</v>
      </c>
      <c r="D112" s="8" t="s">
        <v>242</v>
      </c>
      <c r="E112" s="10"/>
      <c r="F112" s="8" t="str">
        <f>_xlfn.DISPIMG("ID_F896C2F1F6474F2AA231A9493894E770",1)</f>
        <v>=DISPIMG("ID_F896C2F1F6474F2AA231A9493894E770",1)</v>
      </c>
      <c r="G112" s="8" t="s">
        <v>243</v>
      </c>
      <c r="H112" s="8">
        <v>10</v>
      </c>
      <c r="I112" s="12"/>
      <c r="J112" s="12"/>
      <c r="K112" s="7"/>
    </row>
    <row r="113" s="1" customFormat="1" ht="70" customHeight="1" spans="1:11">
      <c r="A113" s="7">
        <v>109</v>
      </c>
      <c r="B113" s="8" t="s">
        <v>244</v>
      </c>
      <c r="C113" s="8" t="s">
        <v>20</v>
      </c>
      <c r="D113" s="8" t="s">
        <v>245</v>
      </c>
      <c r="E113" s="10"/>
      <c r="F113" s="8" t="str">
        <f>_xlfn.DISPIMG("ID_80FD074A71AF4A958180FFF0A685D1FA",1)</f>
        <v>=DISPIMG("ID_80FD074A71AF4A958180FFF0A685D1FA",1)</v>
      </c>
      <c r="G113" s="8" t="s">
        <v>30</v>
      </c>
      <c r="H113" s="8">
        <v>10</v>
      </c>
      <c r="I113" s="12"/>
      <c r="J113" s="12"/>
      <c r="K113" s="7"/>
    </row>
    <row r="114" s="1" customFormat="1" ht="70" customHeight="1" spans="1:11">
      <c r="A114" s="7">
        <v>110</v>
      </c>
      <c r="B114" s="8" t="s">
        <v>246</v>
      </c>
      <c r="C114" s="8" t="s">
        <v>247</v>
      </c>
      <c r="D114" s="8" t="s">
        <v>248</v>
      </c>
      <c r="E114" s="10"/>
      <c r="F114" s="8" t="str">
        <f>_xlfn.DISPIMG("ID_BFB37EC991C54E2D89CC01EA3E8076C8",1)</f>
        <v>=DISPIMG("ID_BFB37EC991C54E2D89CC01EA3E8076C8",1)</v>
      </c>
      <c r="G114" s="8" t="s">
        <v>27</v>
      </c>
      <c r="H114" s="8">
        <v>2</v>
      </c>
      <c r="I114" s="12"/>
      <c r="J114" s="12"/>
      <c r="K114" s="7"/>
    </row>
    <row r="115" s="1" customFormat="1" ht="70" customHeight="1" spans="1:11">
      <c r="A115" s="7">
        <v>111</v>
      </c>
      <c r="B115" s="8" t="s">
        <v>249</v>
      </c>
      <c r="C115" s="8" t="s">
        <v>250</v>
      </c>
      <c r="D115" s="8" t="s">
        <v>251</v>
      </c>
      <c r="E115" s="10"/>
      <c r="F115" s="8" t="str">
        <f>_xlfn.DISPIMG("ID_D2FA19F8EDDE4A9E9BEFFBC0060DB38C",1)</f>
        <v>=DISPIMG("ID_D2FA19F8EDDE4A9E9BEFFBC0060DB38C",1)</v>
      </c>
      <c r="G115" s="8" t="s">
        <v>18</v>
      </c>
      <c r="H115" s="8">
        <v>30</v>
      </c>
      <c r="I115" s="12"/>
      <c r="J115" s="12"/>
      <c r="K115" s="7"/>
    </row>
    <row r="116" s="1" customFormat="1" ht="70" customHeight="1" spans="1:11">
      <c r="A116" s="7">
        <v>112</v>
      </c>
      <c r="B116" s="8" t="s">
        <v>252</v>
      </c>
      <c r="C116" s="8" t="s">
        <v>20</v>
      </c>
      <c r="D116" s="8" t="s">
        <v>253</v>
      </c>
      <c r="E116" s="10"/>
      <c r="F116" s="8" t="str">
        <f>_xlfn.DISPIMG("ID_FDA1D33F84894552B8D0200F8870C84C",1)</f>
        <v>=DISPIMG("ID_FDA1D33F84894552B8D0200F8870C84C",1)</v>
      </c>
      <c r="G116" s="8" t="s">
        <v>18</v>
      </c>
      <c r="H116" s="8">
        <v>10</v>
      </c>
      <c r="I116" s="12"/>
      <c r="J116" s="12"/>
      <c r="K116" s="7"/>
    </row>
    <row r="117" s="1" customFormat="1" ht="70" customHeight="1" spans="1:11">
      <c r="A117" s="7">
        <v>113</v>
      </c>
      <c r="B117" s="8" t="s">
        <v>254</v>
      </c>
      <c r="C117" s="8" t="s">
        <v>255</v>
      </c>
      <c r="D117" s="8" t="s">
        <v>256</v>
      </c>
      <c r="E117" s="10"/>
      <c r="F117" s="8" t="str">
        <f>_xlfn.DISPIMG("ID_25CA99225D354B5DB44068AC39778AD0",1)</f>
        <v>=DISPIMG("ID_25CA99225D354B5DB44068AC39778AD0",1)</v>
      </c>
      <c r="G117" s="8" t="s">
        <v>18</v>
      </c>
      <c r="H117" s="8">
        <v>3</v>
      </c>
      <c r="I117" s="12"/>
      <c r="J117" s="12"/>
      <c r="K117" s="7"/>
    </row>
    <row r="118" s="1" customFormat="1" ht="70" customHeight="1" spans="1:11">
      <c r="A118" s="7">
        <v>114</v>
      </c>
      <c r="B118" s="8" t="s">
        <v>257</v>
      </c>
      <c r="C118" s="8" t="s">
        <v>258</v>
      </c>
      <c r="D118" s="8" t="s">
        <v>259</v>
      </c>
      <c r="E118" s="10"/>
      <c r="F118" s="8" t="str">
        <f>_xlfn.DISPIMG("ID_5BFD01EBFC674DF69AE238A3E398E869",1)</f>
        <v>=DISPIMG("ID_5BFD01EBFC674DF69AE238A3E398E869",1)</v>
      </c>
      <c r="G118" s="8" t="s">
        <v>18</v>
      </c>
      <c r="H118" s="8">
        <v>3</v>
      </c>
      <c r="I118" s="12"/>
      <c r="J118" s="12"/>
      <c r="K118" s="7"/>
    </row>
    <row r="119" s="1" customFormat="1" ht="70" customHeight="1" spans="1:11">
      <c r="A119" s="7">
        <v>115</v>
      </c>
      <c r="B119" s="8" t="s">
        <v>260</v>
      </c>
      <c r="C119" s="8" t="s">
        <v>20</v>
      </c>
      <c r="D119" s="8" t="s">
        <v>261</v>
      </c>
      <c r="E119" s="10"/>
      <c r="F119" s="8" t="str">
        <f>_xlfn.DISPIMG("ID_3FD020F8F4C94008BF89E1431292734B",1)</f>
        <v>=DISPIMG("ID_3FD020F8F4C94008BF89E1431292734B",1)</v>
      </c>
      <c r="G119" s="8" t="s">
        <v>18</v>
      </c>
      <c r="H119" s="8">
        <v>3</v>
      </c>
      <c r="I119" s="12"/>
      <c r="J119" s="12"/>
      <c r="K119" s="7"/>
    </row>
    <row r="120" s="1" customFormat="1" ht="70" customHeight="1" spans="1:11">
      <c r="A120" s="7">
        <v>116</v>
      </c>
      <c r="B120" s="8" t="s">
        <v>262</v>
      </c>
      <c r="C120" s="8" t="s">
        <v>20</v>
      </c>
      <c r="D120" s="8" t="s">
        <v>263</v>
      </c>
      <c r="E120" s="10"/>
      <c r="F120" s="8" t="str">
        <f>_xlfn.DISPIMG("ID_F484745C22BC405A9C2632158F24776F",1)</f>
        <v>=DISPIMG("ID_F484745C22BC405A9C2632158F24776F",1)</v>
      </c>
      <c r="G120" s="8" t="s">
        <v>119</v>
      </c>
      <c r="H120" s="8">
        <v>40</v>
      </c>
      <c r="I120" s="12"/>
      <c r="J120" s="12"/>
      <c r="K120" s="7"/>
    </row>
    <row r="121" s="1" customFormat="1" ht="70" customHeight="1" spans="1:11">
      <c r="A121" s="7">
        <v>117</v>
      </c>
      <c r="B121" s="8" t="s">
        <v>264</v>
      </c>
      <c r="C121" s="8" t="s">
        <v>20</v>
      </c>
      <c r="D121" s="8" t="s">
        <v>265</v>
      </c>
      <c r="E121" s="10"/>
      <c r="F121" s="8" t="str">
        <f>_xlfn.DISPIMG("ID_A15CD266923B41D1AA972B990DE677F2",1)</f>
        <v>=DISPIMG("ID_A15CD266923B41D1AA972B990DE677F2",1)</v>
      </c>
      <c r="G121" s="8" t="s">
        <v>119</v>
      </c>
      <c r="H121" s="8">
        <v>20</v>
      </c>
      <c r="I121" s="12"/>
      <c r="J121" s="12"/>
      <c r="K121" s="7"/>
    </row>
    <row r="122" s="1" customFormat="1" ht="70" customHeight="1" spans="1:11">
      <c r="A122" s="7">
        <v>118</v>
      </c>
      <c r="B122" s="8" t="s">
        <v>266</v>
      </c>
      <c r="C122" s="8" t="s">
        <v>51</v>
      </c>
      <c r="D122" s="8" t="s">
        <v>267</v>
      </c>
      <c r="E122" s="10"/>
      <c r="F122" s="8" t="str">
        <f>_xlfn.DISPIMG("ID_4C9D34B17132495B88F573071B5E47DC",1)</f>
        <v>=DISPIMG("ID_4C9D34B17132495B88F573071B5E47DC",1)</v>
      </c>
      <c r="G122" s="8" t="s">
        <v>22</v>
      </c>
      <c r="H122" s="8">
        <v>1</v>
      </c>
      <c r="I122" s="12"/>
      <c r="J122" s="12"/>
      <c r="K122" s="7"/>
    </row>
    <row r="123" s="1" customFormat="1" ht="84" customHeight="1" spans="1:11">
      <c r="A123" s="7">
        <v>119</v>
      </c>
      <c r="B123" s="8" t="s">
        <v>268</v>
      </c>
      <c r="C123" s="8" t="s">
        <v>269</v>
      </c>
      <c r="D123" s="8" t="s">
        <v>270</v>
      </c>
      <c r="E123" s="10"/>
      <c r="F123" s="8" t="str">
        <f>_xlfn.DISPIMG("ID_A5AF1AC3BD074A3F9C9CA365F85A76DD",1)</f>
        <v>=DISPIMG("ID_A5AF1AC3BD074A3F9C9CA365F85A76DD",1)</v>
      </c>
      <c r="G123" s="8" t="s">
        <v>82</v>
      </c>
      <c r="H123" s="8">
        <v>1</v>
      </c>
      <c r="I123" s="12"/>
      <c r="J123" s="12"/>
      <c r="K123" s="7"/>
    </row>
    <row r="124" s="1" customFormat="1" ht="70" customHeight="1" spans="1:11">
      <c r="A124" s="7">
        <v>120</v>
      </c>
      <c r="B124" s="8" t="s">
        <v>271</v>
      </c>
      <c r="C124" s="8" t="s">
        <v>20</v>
      </c>
      <c r="D124" s="8" t="s">
        <v>272</v>
      </c>
      <c r="E124" s="10"/>
      <c r="F124" s="8" t="str">
        <f>_xlfn.DISPIMG("ID_33A24AECF22A4CA6AAC5952FFE03D5E5",1)</f>
        <v>=DISPIMG("ID_33A24AECF22A4CA6AAC5952FFE03D5E5",1)</v>
      </c>
      <c r="G124" s="8" t="s">
        <v>18</v>
      </c>
      <c r="H124" s="8">
        <v>1</v>
      </c>
      <c r="I124" s="12"/>
      <c r="J124" s="12"/>
      <c r="K124" s="7"/>
    </row>
    <row r="125" s="1" customFormat="1" ht="70" customHeight="1" spans="1:11">
      <c r="A125" s="7">
        <v>121</v>
      </c>
      <c r="B125" s="8" t="s">
        <v>266</v>
      </c>
      <c r="C125" s="8" t="s">
        <v>51</v>
      </c>
      <c r="D125" s="8" t="s">
        <v>267</v>
      </c>
      <c r="E125" s="10"/>
      <c r="F125" s="8" t="str">
        <f>_xlfn.DISPIMG("ID_4C9D34B17132495B88F573071B5E47DC",1)</f>
        <v>=DISPIMG("ID_4C9D34B17132495B88F573071B5E47DC",1)</v>
      </c>
      <c r="G125" s="8" t="s">
        <v>22</v>
      </c>
      <c r="H125" s="8">
        <v>1</v>
      </c>
      <c r="I125" s="12"/>
      <c r="J125" s="12"/>
      <c r="K125" s="7"/>
    </row>
    <row r="126" s="1" customFormat="1" ht="70" customHeight="1" spans="1:11">
      <c r="A126" s="7">
        <v>122</v>
      </c>
      <c r="B126" s="8" t="s">
        <v>273</v>
      </c>
      <c r="C126" s="8" t="s">
        <v>20</v>
      </c>
      <c r="D126" s="8" t="s">
        <v>274</v>
      </c>
      <c r="E126" s="11"/>
      <c r="F126" s="8" t="str">
        <f>_xlfn.DISPIMG("ID_8EE38B3FE4534FCF959EADDA94830624",1)</f>
        <v>=DISPIMG("ID_8EE38B3FE4534FCF959EADDA94830624",1)</v>
      </c>
      <c r="G126" s="8" t="s">
        <v>82</v>
      </c>
      <c r="H126" s="8">
        <v>2</v>
      </c>
      <c r="I126" s="12"/>
      <c r="J126" s="12"/>
      <c r="K126" s="7"/>
    </row>
    <row r="127" ht="58" customHeight="1" spans="1:11">
      <c r="A127" s="7" t="s">
        <v>275</v>
      </c>
      <c r="B127" s="7"/>
      <c r="C127" s="13" t="s">
        <v>276</v>
      </c>
      <c r="D127" s="13"/>
      <c r="E127" s="13"/>
      <c r="F127" s="13"/>
      <c r="G127" s="13"/>
      <c r="H127" s="13"/>
      <c r="I127" s="15" t="s">
        <v>277</v>
      </c>
      <c r="J127" s="15"/>
      <c r="K127" s="15"/>
    </row>
    <row r="128" s="2" customFormat="1" ht="40" customHeight="1" spans="1:11">
      <c r="A128" s="14" t="s">
        <v>278</v>
      </c>
      <c r="B128" s="14"/>
      <c r="C128" s="14"/>
      <c r="D128" s="14"/>
      <c r="E128" s="14"/>
      <c r="F128" s="14"/>
      <c r="G128" s="14"/>
      <c r="H128" s="14"/>
      <c r="I128" s="14"/>
      <c r="J128" s="14"/>
      <c r="K128" s="14"/>
    </row>
    <row r="129" s="2" customFormat="1" ht="40" customHeight="1" spans="1:11">
      <c r="A129" s="14" t="s">
        <v>279</v>
      </c>
      <c r="B129" s="14"/>
      <c r="C129" s="14"/>
      <c r="D129" s="14"/>
      <c r="E129" s="14"/>
      <c r="F129" s="14"/>
      <c r="G129" s="14"/>
      <c r="H129" s="14"/>
      <c r="I129" s="14"/>
      <c r="J129" s="14"/>
      <c r="K129" s="14"/>
    </row>
    <row r="130" s="2" customFormat="1" ht="49" customHeight="1" spans="1:11">
      <c r="A130" s="16" t="s">
        <v>280</v>
      </c>
      <c r="B130" s="16"/>
      <c r="C130" s="16"/>
      <c r="D130" s="16"/>
      <c r="E130" s="16"/>
      <c r="F130" s="16"/>
      <c r="G130" s="16"/>
      <c r="H130" s="16"/>
      <c r="I130" s="16"/>
      <c r="J130" s="16"/>
      <c r="K130" s="16"/>
    </row>
    <row r="131" s="2" customFormat="1" ht="40" customHeight="1" spans="1:11">
      <c r="A131" s="5" t="s">
        <v>281</v>
      </c>
      <c r="B131" s="5"/>
      <c r="C131" s="5"/>
      <c r="D131" s="5"/>
      <c r="E131" s="5"/>
      <c r="F131" s="5"/>
      <c r="G131" s="5"/>
      <c r="H131" s="5"/>
      <c r="I131" s="5"/>
      <c r="J131" s="5"/>
      <c r="K131" s="5"/>
    </row>
    <row r="132" s="2" customFormat="1" ht="40" customHeight="1" spans="1:11">
      <c r="A132" s="14" t="s">
        <v>282</v>
      </c>
      <c r="B132" s="14"/>
      <c r="C132" s="14"/>
      <c r="D132" s="14"/>
      <c r="E132" s="14"/>
      <c r="F132" s="14"/>
      <c r="G132" s="14"/>
      <c r="H132" s="14"/>
      <c r="I132" s="14"/>
      <c r="J132" s="14"/>
      <c r="K132" s="14"/>
    </row>
    <row r="133" s="2" customFormat="1" ht="40" customHeight="1" spans="1:11">
      <c r="A133" s="5" t="s">
        <v>283</v>
      </c>
      <c r="B133" s="5"/>
      <c r="C133" s="5"/>
      <c r="D133" s="5"/>
      <c r="E133" s="5"/>
      <c r="F133" s="5"/>
      <c r="G133" s="5"/>
      <c r="H133" s="5"/>
      <c r="I133" s="5"/>
      <c r="J133" s="5"/>
      <c r="K133" s="5"/>
    </row>
    <row r="134" s="2" customFormat="1" ht="40" customHeight="1" spans="1:11">
      <c r="A134" s="14" t="s">
        <v>284</v>
      </c>
      <c r="B134" s="14"/>
      <c r="C134" s="14"/>
      <c r="D134" s="14"/>
      <c r="E134" s="14"/>
      <c r="F134" s="14"/>
      <c r="G134" s="14"/>
      <c r="H134" s="14"/>
      <c r="I134" s="14"/>
      <c r="J134" s="14"/>
      <c r="K134" s="14"/>
    </row>
  </sheetData>
  <mergeCells count="15">
    <mergeCell ref="A1:K1"/>
    <mergeCell ref="A2:K2"/>
    <mergeCell ref="A3:K3"/>
    <mergeCell ref="A127:B127"/>
    <mergeCell ref="C127:H127"/>
    <mergeCell ref="I127:K127"/>
    <mergeCell ref="A128:K128"/>
    <mergeCell ref="A129:K129"/>
    <mergeCell ref="A130:K130"/>
    <mergeCell ref="A131:K131"/>
    <mergeCell ref="A132:K132"/>
    <mergeCell ref="A133:K133"/>
    <mergeCell ref="A134:K134"/>
    <mergeCell ref="E5:E35"/>
    <mergeCell ref="E36:E126"/>
  </mergeCells>
  <printOptions horizontalCentered="1"/>
  <pageMargins left="0.236111111111111" right="0.156944444444444" top="0.156944444444444" bottom="0.156944444444444" header="0.196527777777778" footer="0.31496062992126"/>
  <pageSetup paperSize="9" scale="6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administer</dc:creator>
  <cp:lastModifiedBy>JunJ</cp:lastModifiedBy>
  <dcterms:created xsi:type="dcterms:W3CDTF">2023-02-23T03:29:00Z</dcterms:created>
  <dcterms:modified xsi:type="dcterms:W3CDTF">2023-08-02T01:57:14Z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412E9DB6AA5340A99062C3B32A028253_13</vt:lpwstr>
  </property>
  <property fmtid="{D5CDD505-2E9C-101B-9397-08002B2CF9AE}" pid="3" name="KSOProductBuildVer">
    <vt:lpwstr>2052-11.1.0.14309</vt:lpwstr>
  </property>
</Properties>
</file>